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970" activeTab="0"/>
  </bookViews>
  <sheets>
    <sheet name="Linkwitz Transform Calculator" sheetId="1" r:id="rId1"/>
    <sheet name="Table" sheetId="2" r:id="rId2"/>
    <sheet name="Bode" sheetId="3" r:id="rId3"/>
    <sheet name="Phase" sheetId="4" r:id="rId4"/>
    <sheet name="box" sheetId="5" r:id="rId5"/>
  </sheets>
  <definedNames/>
  <calcPr fullCalcOnLoad="1"/>
</workbook>
</file>

<file path=xl/sharedStrings.xml><?xml version="1.0" encoding="utf-8"?>
<sst xmlns="http://schemas.openxmlformats.org/spreadsheetml/2006/main" count="108" uniqueCount="98">
  <si>
    <t>True Audio's Linkwitz Transform Circuit Design Spreadsheet</t>
  </si>
  <si>
    <t>Enter the values in bold (non bold values are calculated)</t>
  </si>
  <si>
    <t>Enter the Following:</t>
  </si>
  <si>
    <t>f(0) =</t>
  </si>
  <si>
    <t>Hz</t>
  </si>
  <si>
    <t>Q(0) =</t>
  </si>
  <si>
    <t>f(p) =</t>
  </si>
  <si>
    <t>Q(p) =</t>
  </si>
  <si>
    <t>k =</t>
  </si>
  <si>
    <t>(k&gt;0 required)</t>
  </si>
  <si>
    <t>Choose C2</t>
  </si>
  <si>
    <t>C2 =</t>
  </si>
  <si>
    <t>µF</t>
  </si>
  <si>
    <t>The Component Values Are:</t>
  </si>
  <si>
    <t>R1 =</t>
  </si>
  <si>
    <t>kOhms</t>
  </si>
  <si>
    <t>R2 =</t>
  </si>
  <si>
    <t>R3 =</t>
  </si>
  <si>
    <t>Notes:</t>
  </si>
  <si>
    <t>1. F(0) and Q(0) are the F(sc) and Q(tc) of the existing closed box speaker.</t>
  </si>
  <si>
    <t>C1 =</t>
  </si>
  <si>
    <t>2. F(p) and Q(p) are the target F(sc) and Q(tc) of the "transformed" system.</t>
  </si>
  <si>
    <t>C3 =</t>
  </si>
  <si>
    <t>3. Increase C2 to lower R1, R2, R3</t>
  </si>
  <si>
    <t>4. The frequency ratio sets the DC gain. Caution on using DC Gains over about 20 dB !</t>
  </si>
  <si>
    <t>DC gain =</t>
  </si>
  <si>
    <t>dB</t>
  </si>
  <si>
    <t>5. See the Linkwitz article in Speaker Builder, Issue 4/1980</t>
  </si>
  <si>
    <t>True Audio</t>
  </si>
  <si>
    <t>387 Duncan Lane</t>
  </si>
  <si>
    <t>Andersonville, TN 37705</t>
  </si>
  <si>
    <t>Calculation of response of Linkwitz transform</t>
  </si>
  <si>
    <t>freq (Hz)</t>
  </si>
  <si>
    <t>w (rad/s)</t>
  </si>
  <si>
    <t>w^2</t>
  </si>
  <si>
    <t>R1=</t>
  </si>
  <si>
    <t>R2=</t>
  </si>
  <si>
    <t>R3=</t>
  </si>
  <si>
    <t>C1=</t>
  </si>
  <si>
    <t>C2=</t>
  </si>
  <si>
    <t>C3=</t>
  </si>
  <si>
    <t>H</t>
  </si>
  <si>
    <t>20log(H)</t>
  </si>
  <si>
    <t>phi (deg)</t>
  </si>
  <si>
    <t>f0=</t>
  </si>
  <si>
    <t>20log(Hs)</t>
  </si>
  <si>
    <t>speaker Hs</t>
  </si>
  <si>
    <t>phi(deg)</t>
  </si>
  <si>
    <t>speaker</t>
  </si>
  <si>
    <t>beta=</t>
  </si>
  <si>
    <t>total</t>
  </si>
  <si>
    <t>20log(tot)</t>
  </si>
  <si>
    <t>phi(tot)</t>
  </si>
  <si>
    <t>Some remarks :</t>
  </si>
  <si>
    <t>The first line just takes over the figures from the first sheet, calculated by the spreadsheet made by John Murphy</t>
  </si>
  <si>
    <t>The speaker line contains the corner frequency and the damping factor of a closed box speaker (second order highpass filter)</t>
  </si>
  <si>
    <t>One can experiment with it to see which Linkwitz transform parameters work best for a certain (ideal) speaker.</t>
  </si>
  <si>
    <t>B</t>
  </si>
  <si>
    <t>D</t>
  </si>
  <si>
    <t>F</t>
  </si>
  <si>
    <t>J</t>
  </si>
  <si>
    <t>L</t>
  </si>
  <si>
    <t>Luc Henderieckx, September 8, 1999, corrected September 9, 1999</t>
  </si>
  <si>
    <t>Thanks to Luc Henderieckx (luc.henderieckx@pandora.be) for additional analysis and the response plots!</t>
  </si>
  <si>
    <t>Visit True Audio on the web at:  www.trueaudio.com</t>
  </si>
  <si>
    <t>Qts =</t>
  </si>
  <si>
    <t>Fs =</t>
  </si>
  <si>
    <t>Vas =</t>
  </si>
  <si>
    <t>Vb =</t>
  </si>
  <si>
    <t>Alpha =</t>
  </si>
  <si>
    <t>Qtc =</t>
  </si>
  <si>
    <t>F3 =</t>
  </si>
  <si>
    <t>Driver =</t>
  </si>
  <si>
    <t>Fsc =</t>
  </si>
  <si>
    <t>Driver and Box calculations</t>
  </si>
  <si>
    <t>Driver name and model</t>
  </si>
  <si>
    <t>Total Q of Driver</t>
  </si>
  <si>
    <t xml:space="preserve">Driver Air Compliance </t>
  </si>
  <si>
    <t>Desired Box Volume</t>
  </si>
  <si>
    <t>Total System Q</t>
  </si>
  <si>
    <t>Lower Cut-off Frequency</t>
  </si>
  <si>
    <t>System Resonance</t>
  </si>
  <si>
    <t>Free Air Resonance</t>
  </si>
  <si>
    <t>Fh</t>
  </si>
  <si>
    <t>Fq</t>
  </si>
  <si>
    <t>Mag</t>
  </si>
  <si>
    <t>Resp (dB)</t>
  </si>
  <si>
    <t>Freq (Hz)</t>
  </si>
  <si>
    <t>Thanks also to Dean Canafranca (deanc@super.net.ph) for the speaker box analysis sheet</t>
  </si>
  <si>
    <t>Reproduced by ESP with the permission of True Audio</t>
  </si>
  <si>
    <t>Visit Elliott Sound Products (ESP) on the web at: sound.au.com</t>
  </si>
  <si>
    <t>cu ft. (litres)</t>
  </si>
  <si>
    <t>Page added by Dean Canafranca (deanc@super.net.ph)</t>
  </si>
  <si>
    <t>Added ability to use litres - Rod Elliott (rode@sound.au.com)</t>
  </si>
  <si>
    <t xml:space="preserve">Note: </t>
  </si>
  <si>
    <t>Added ability to use litres in "Box" sheet - Rod Elliott (ESP)</t>
  </si>
  <si>
    <t>To use litres, enter Vas and Vb as negative values</t>
  </si>
  <si>
    <t>Cyclone 250mm Woofer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</si>
</sst>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0.000"/>
    <numFmt numFmtId="181" formatCode="0.0000"/>
    <numFmt numFmtId="182" formatCode="0.0"/>
    <numFmt numFmtId="183" formatCode="00000"/>
    <numFmt numFmtId="184" formatCode="0.00000"/>
    <numFmt numFmtId="185" formatCode="dd\-mmm\-yy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0"/>
    </font>
    <font>
      <sz val="8"/>
      <name val="Arial"/>
      <family val="0"/>
    </font>
    <font>
      <sz val="5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5"/>
      <name val="Arial"/>
      <family val="0"/>
    </font>
    <font>
      <b/>
      <sz val="8"/>
      <name val="Arial"/>
      <family val="0"/>
    </font>
    <font>
      <sz val="10"/>
      <name val="Times New Roman"/>
      <family val="1"/>
    </font>
    <font>
      <b/>
      <u val="double"/>
      <sz val="12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sz val="10"/>
      <color indexed="9"/>
      <name val="Arial"/>
      <family val="2"/>
    </font>
    <font>
      <sz val="11.25"/>
      <color indexed="8"/>
      <name val="Arial"/>
      <family val="0"/>
    </font>
    <font>
      <sz val="7.25"/>
      <color indexed="8"/>
      <name val="Arial"/>
      <family val="0"/>
    </font>
    <font>
      <sz val="6.25"/>
      <color indexed="8"/>
      <name val="Arial"/>
      <family val="0"/>
    </font>
    <font>
      <sz val="5.75"/>
      <color indexed="8"/>
      <name val="Arial"/>
      <family val="0"/>
    </font>
    <font>
      <sz val="16.75"/>
      <color indexed="8"/>
      <name val="Arial"/>
      <family val="0"/>
    </font>
    <font>
      <b/>
      <sz val="8.5"/>
      <color indexed="8"/>
      <name val="Arial"/>
      <family val="0"/>
    </font>
    <font>
      <b/>
      <sz val="7.8"/>
      <color indexed="8"/>
      <name val="Arial"/>
      <family val="0"/>
    </font>
    <font>
      <sz val="19"/>
      <color indexed="8"/>
      <name val="Arial"/>
      <family val="0"/>
    </font>
    <font>
      <b/>
      <sz val="10"/>
      <color indexed="8"/>
      <name val="Arial"/>
      <family val="0"/>
    </font>
    <font>
      <b/>
      <sz val="9.2"/>
      <color indexed="8"/>
      <name val="Arial"/>
      <family val="0"/>
    </font>
    <font>
      <sz val="9.5"/>
      <color indexed="8"/>
      <name val="Arial"/>
      <family val="0"/>
    </font>
    <font>
      <sz val="7"/>
      <color indexed="8"/>
      <name val="Arial"/>
      <family val="0"/>
    </font>
    <font>
      <b/>
      <sz val="9.5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.25"/>
      <color indexed="8"/>
      <name val="Arial"/>
      <family val="0"/>
    </font>
    <font>
      <b/>
      <sz val="13.5"/>
      <color indexed="8"/>
      <name val="Arial"/>
      <family val="0"/>
    </font>
    <font>
      <b/>
      <sz val="16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7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2" fontId="0" fillId="0" borderId="0" xfId="0" applyNumberFormat="1" applyFont="1" applyBorder="1" applyAlignment="1">
      <alignment horizontal="left"/>
    </xf>
    <xf numFmtId="180" fontId="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81" fontId="0" fillId="0" borderId="0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5" xfId="0" applyFont="1" applyBorder="1" applyAlignment="1">
      <alignment horizontal="right"/>
    </xf>
    <xf numFmtId="2" fontId="0" fillId="0" borderId="17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9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180" fontId="0" fillId="0" borderId="17" xfId="0" applyNumberFormat="1" applyFont="1" applyBorder="1" applyAlignment="1">
      <alignment horizontal="left"/>
    </xf>
    <xf numFmtId="0" fontId="7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" fontId="0" fillId="0" borderId="18" xfId="0" applyNumberFormat="1" applyBorder="1" applyAlignment="1">
      <alignment/>
    </xf>
    <xf numFmtId="0" fontId="12" fillId="0" borderId="0" xfId="0" applyFont="1" applyBorder="1" applyAlignment="1">
      <alignment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1" fontId="1" fillId="0" borderId="0" xfId="0" applyNumberFormat="1" applyFont="1" applyAlignment="1">
      <alignment/>
    </xf>
    <xf numFmtId="2" fontId="0" fillId="0" borderId="18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180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2" fontId="0" fillId="0" borderId="28" xfId="0" applyNumberFormat="1" applyBorder="1" applyAlignment="1">
      <alignment/>
    </xf>
    <xf numFmtId="180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1" fontId="1" fillId="0" borderId="30" xfId="0" applyNumberFormat="1" applyFont="1" applyBorder="1" applyAlignment="1">
      <alignment horizontal="left"/>
    </xf>
    <xf numFmtId="11" fontId="1" fillId="0" borderId="30" xfId="0" applyNumberFormat="1" applyFont="1" applyBorder="1" applyAlignment="1">
      <alignment horizontal="left"/>
    </xf>
    <xf numFmtId="0" fontId="1" fillId="0" borderId="31" xfId="0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1" fontId="1" fillId="0" borderId="30" xfId="0" applyNumberFormat="1" applyFont="1" applyBorder="1" applyAlignment="1">
      <alignment horizontal="right"/>
    </xf>
    <xf numFmtId="0" fontId="1" fillId="0" borderId="30" xfId="0" applyFont="1" applyBorder="1" applyAlignment="1">
      <alignment horizontal="left"/>
    </xf>
    <xf numFmtId="180" fontId="1" fillId="0" borderId="30" xfId="0" applyNumberFormat="1" applyFont="1" applyBorder="1" applyAlignment="1">
      <alignment horizontal="left"/>
    </xf>
    <xf numFmtId="2" fontId="1" fillId="0" borderId="14" xfId="0" applyNumberFormat="1" applyFont="1" applyBorder="1" applyAlignment="1">
      <alignment horizontal="right"/>
    </xf>
    <xf numFmtId="1" fontId="1" fillId="0" borderId="31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/>
    </xf>
    <xf numFmtId="2" fontId="1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5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 applyProtection="1">
      <alignment horizontal="right"/>
      <protection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0" fontId="0" fillId="0" borderId="25" xfId="0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181" fontId="0" fillId="0" borderId="26" xfId="0" applyNumberFormat="1" applyBorder="1" applyAlignment="1">
      <alignment horizontal="center"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0" fontId="1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5" fontId="13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left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675"/>
          <c:w val="0.92325"/>
          <c:h val="0.83475"/>
        </c:manualLayout>
      </c:layout>
      <c:lineChart>
        <c:grouping val="standard"/>
        <c:varyColors val="0"/>
        <c:ser>
          <c:idx val="0"/>
          <c:order val="0"/>
          <c:tx>
            <c:v>correction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Table!$A$8:$A$107</c:f>
              <c:numCache>
                <c:ptCount val="100"/>
                <c:pt idx="0">
                  <c:v>1</c:v>
                </c:pt>
                <c:pt idx="1">
                  <c:v>1.0592537251772889</c:v>
                </c:pt>
                <c:pt idx="2">
                  <c:v>1.1220184543019633</c:v>
                </c:pt>
                <c:pt idx="3">
                  <c:v>1.1885022274370183</c:v>
                </c:pt>
                <c:pt idx="4">
                  <c:v>1.258925411794167</c:v>
                </c:pt>
                <c:pt idx="5">
                  <c:v>1.333521432163324</c:v>
                </c:pt>
                <c:pt idx="6">
                  <c:v>1.4125375446227542</c:v>
                </c:pt>
                <c:pt idx="7">
                  <c:v>1.4962356560944332</c:v>
                </c:pt>
                <c:pt idx="8">
                  <c:v>1.5848931924611134</c:v>
                </c:pt>
                <c:pt idx="9">
                  <c:v>1.6788040181225603</c:v>
                </c:pt>
                <c:pt idx="10">
                  <c:v>1.7782794100389228</c:v>
                </c:pt>
                <c:pt idx="11">
                  <c:v>1.8836490894898006</c:v>
                </c:pt>
                <c:pt idx="12">
                  <c:v>1.9952623149688797</c:v>
                </c:pt>
                <c:pt idx="13">
                  <c:v>2.113489039836647</c:v>
                </c:pt>
                <c:pt idx="14">
                  <c:v>2.2387211385683394</c:v>
                </c:pt>
                <c:pt idx="15">
                  <c:v>2.371373705661655</c:v>
                </c:pt>
                <c:pt idx="16">
                  <c:v>2.51188643150958</c:v>
                </c:pt>
                <c:pt idx="17">
                  <c:v>2.6607250597988097</c:v>
                </c:pt>
                <c:pt idx="18">
                  <c:v>2.8183829312644537</c:v>
                </c:pt>
                <c:pt idx="19">
                  <c:v>2.9853826189179595</c:v>
                </c:pt>
                <c:pt idx="20">
                  <c:v>3.162277660168379</c:v>
                </c:pt>
                <c:pt idx="21">
                  <c:v>3.349654391578276</c:v>
                </c:pt>
                <c:pt idx="22">
                  <c:v>3.548133892335754</c:v>
                </c:pt>
                <c:pt idx="23">
                  <c:v>3.758374042884441</c:v>
                </c:pt>
                <c:pt idx="24">
                  <c:v>3.9810717055349722</c:v>
                </c:pt>
                <c:pt idx="25">
                  <c:v>4.216965034285822</c:v>
                </c:pt>
                <c:pt idx="26">
                  <c:v>4.466835921509631</c:v>
                </c:pt>
                <c:pt idx="27">
                  <c:v>4.7315125896148045</c:v>
                </c:pt>
                <c:pt idx="28">
                  <c:v>5.011872336272723</c:v>
                </c:pt>
                <c:pt idx="29">
                  <c:v>5.3088444423098835</c:v>
                </c:pt>
                <c:pt idx="30">
                  <c:v>5.623413251903491</c:v>
                </c:pt>
                <c:pt idx="31">
                  <c:v>5.9566214352901055</c:v>
                </c:pt>
                <c:pt idx="32">
                  <c:v>6.309573444801933</c:v>
                </c:pt>
                <c:pt idx="33">
                  <c:v>6.683439175686147</c:v>
                </c:pt>
                <c:pt idx="34">
                  <c:v>7.07945784384138</c:v>
                </c:pt>
                <c:pt idx="35">
                  <c:v>7.49894209332456</c:v>
                </c:pt>
                <c:pt idx="36">
                  <c:v>7.943282347242817</c:v>
                </c:pt>
                <c:pt idx="37">
                  <c:v>8.413951416451953</c:v>
                </c:pt>
                <c:pt idx="38">
                  <c:v>8.912509381337458</c:v>
                </c:pt>
                <c:pt idx="39">
                  <c:v>9.440608762859236</c:v>
                </c:pt>
                <c:pt idx="40">
                  <c:v>10.000000000000004</c:v>
                </c:pt>
                <c:pt idx="41">
                  <c:v>10.592537251772892</c:v>
                </c:pt>
                <c:pt idx="42">
                  <c:v>11.220184543019638</c:v>
                </c:pt>
                <c:pt idx="43">
                  <c:v>11.885022274370188</c:v>
                </c:pt>
                <c:pt idx="44">
                  <c:v>12.589254117941676</c:v>
                </c:pt>
                <c:pt idx="45">
                  <c:v>13.335214321633245</c:v>
                </c:pt>
                <c:pt idx="46">
                  <c:v>14.125375446227547</c:v>
                </c:pt>
                <c:pt idx="47">
                  <c:v>14.96235656094434</c:v>
                </c:pt>
                <c:pt idx="48">
                  <c:v>15.84893192461114</c:v>
                </c:pt>
                <c:pt idx="49">
                  <c:v>16.788040181225607</c:v>
                </c:pt>
                <c:pt idx="50">
                  <c:v>17.782794100389232</c:v>
                </c:pt>
                <c:pt idx="51">
                  <c:v>18.83649089489801</c:v>
                </c:pt>
                <c:pt idx="52">
                  <c:v>19.9526231496888</c:v>
                </c:pt>
                <c:pt idx="53">
                  <c:v>21.134890398366473</c:v>
                </c:pt>
                <c:pt idx="54">
                  <c:v>22.3872113856834</c:v>
                </c:pt>
                <c:pt idx="55">
                  <c:v>23.71373705661656</c:v>
                </c:pt>
                <c:pt idx="56">
                  <c:v>25.11886431509581</c:v>
                </c:pt>
                <c:pt idx="57">
                  <c:v>26.607250597988106</c:v>
                </c:pt>
                <c:pt idx="58">
                  <c:v>28.183829312644548</c:v>
                </c:pt>
                <c:pt idx="59">
                  <c:v>29.853826189179607</c:v>
                </c:pt>
                <c:pt idx="60">
                  <c:v>31.622776601683803</c:v>
                </c:pt>
                <c:pt idx="61">
                  <c:v>33.49654391578277</c:v>
                </c:pt>
                <c:pt idx="62">
                  <c:v>35.481338923357555</c:v>
                </c:pt>
                <c:pt idx="63">
                  <c:v>37.58374042884443</c:v>
                </c:pt>
                <c:pt idx="64">
                  <c:v>39.81071705534974</c:v>
                </c:pt>
                <c:pt idx="65">
                  <c:v>42.16965034285824</c:v>
                </c:pt>
                <c:pt idx="66">
                  <c:v>44.66835921509633</c:v>
                </c:pt>
                <c:pt idx="67">
                  <c:v>47.31512589614807</c:v>
                </c:pt>
                <c:pt idx="68">
                  <c:v>50.11872336272725</c:v>
                </c:pt>
                <c:pt idx="69">
                  <c:v>53.08844442309886</c:v>
                </c:pt>
                <c:pt idx="70">
                  <c:v>56.23413251903494</c:v>
                </c:pt>
                <c:pt idx="71">
                  <c:v>59.56621435290108</c:v>
                </c:pt>
                <c:pt idx="72">
                  <c:v>63.09573444801936</c:v>
                </c:pt>
                <c:pt idx="73">
                  <c:v>66.83439175686149</c:v>
                </c:pt>
                <c:pt idx="74">
                  <c:v>70.79457843841382</c:v>
                </c:pt>
                <c:pt idx="75">
                  <c:v>74.98942093324561</c:v>
                </c:pt>
                <c:pt idx="76">
                  <c:v>79.43282347242818</c:v>
                </c:pt>
                <c:pt idx="77">
                  <c:v>84.13951416451954</c:v>
                </c:pt>
                <c:pt idx="78">
                  <c:v>89.12509381337459</c:v>
                </c:pt>
                <c:pt idx="79">
                  <c:v>94.40608762859237</c:v>
                </c:pt>
                <c:pt idx="80">
                  <c:v>100.00000000000004</c:v>
                </c:pt>
                <c:pt idx="81">
                  <c:v>105.92537251772893</c:v>
                </c:pt>
                <c:pt idx="82">
                  <c:v>112.20184543019639</c:v>
                </c:pt>
                <c:pt idx="83">
                  <c:v>118.85022274370189</c:v>
                </c:pt>
                <c:pt idx="84">
                  <c:v>125.89254117941677</c:v>
                </c:pt>
                <c:pt idx="85">
                  <c:v>133.35214321633245</c:v>
                </c:pt>
                <c:pt idx="86">
                  <c:v>141.25375446227548</c:v>
                </c:pt>
                <c:pt idx="87">
                  <c:v>149.6235656094434</c:v>
                </c:pt>
                <c:pt idx="88">
                  <c:v>158.48931924611142</c:v>
                </c:pt>
                <c:pt idx="89">
                  <c:v>167.8804018122561</c:v>
                </c:pt>
                <c:pt idx="90">
                  <c:v>177.82794100389236</c:v>
                </c:pt>
                <c:pt idx="91">
                  <c:v>188.36490894898014</c:v>
                </c:pt>
                <c:pt idx="92">
                  <c:v>199.52623149688804</c:v>
                </c:pt>
                <c:pt idx="93">
                  <c:v>211.34890398366477</c:v>
                </c:pt>
                <c:pt idx="94">
                  <c:v>223.87211385683406</c:v>
                </c:pt>
                <c:pt idx="95">
                  <c:v>237.13737056616563</c:v>
                </c:pt>
                <c:pt idx="96">
                  <c:v>251.18864315095811</c:v>
                </c:pt>
                <c:pt idx="97">
                  <c:v>266.0725059798811</c:v>
                </c:pt>
                <c:pt idx="98">
                  <c:v>281.83829312644554</c:v>
                </c:pt>
                <c:pt idx="99">
                  <c:v>298.53826189179614</c:v>
                </c:pt>
              </c:numCache>
            </c:numRef>
          </c:cat>
          <c:val>
            <c:numRef>
              <c:f>Table!$E$8:$E$107</c:f>
              <c:numCache>
                <c:ptCount val="100"/>
                <c:pt idx="0">
                  <c:v>36.6941640322312</c:v>
                </c:pt>
                <c:pt idx="1">
                  <c:v>36.694703610794264</c:v>
                </c:pt>
                <c:pt idx="2">
                  <c:v>36.69530815437433</c:v>
                </c:pt>
                <c:pt idx="3">
                  <c:v>36.69598536321759</c:v>
                </c:pt>
                <c:pt idx="4">
                  <c:v>36.696743818239625</c:v>
                </c:pt>
                <c:pt idx="5">
                  <c:v>36.69759307314652</c:v>
                </c:pt>
                <c:pt idx="6">
                  <c:v>36.69854375379034</c:v>
                </c:pt>
                <c:pt idx="7">
                  <c:v>36.699607664590246</c:v>
                </c:pt>
                <c:pt idx="8">
                  <c:v>36.70079790155184</c:v>
                </c:pt>
                <c:pt idx="9">
                  <c:v>36.70212897100792</c:v>
                </c:pt>
                <c:pt idx="10">
                  <c:v>36.70361691264995</c:v>
                </c:pt>
                <c:pt idx="11">
                  <c:v>36.705279424678054</c:v>
                </c:pt>
                <c:pt idx="12">
                  <c:v>36.707135987912054</c:v>
                </c:pt>
                <c:pt idx="13">
                  <c:v>36.70920798440523</c:v>
                </c:pt>
                <c:pt idx="14">
                  <c:v>36.71151880439427</c:v>
                </c:pt>
                <c:pt idx="15">
                  <c:v>36.71409393318321</c:v>
                </c:pt>
                <c:pt idx="16">
                  <c:v>36.71696100664454</c:v>
                </c:pt>
                <c:pt idx="17">
                  <c:v>36.72014982022879</c:v>
                </c:pt>
                <c:pt idx="18">
                  <c:v>36.723692271453075</c:v>
                </c:pt>
                <c:pt idx="19">
                  <c:v>36.72762220946211</c:v>
                </c:pt>
                <c:pt idx="20">
                  <c:v>36.73197515700528</c:v>
                </c:pt>
                <c:pt idx="21">
                  <c:v>36.73678785951109</c:v>
                </c:pt>
                <c:pt idx="22">
                  <c:v>36.74209760217878</c:v>
                </c:pt>
                <c:pt idx="23">
                  <c:v>36.747941218263406</c:v>
                </c:pt>
                <c:pt idx="24">
                  <c:v>36.754353688885146</c:v>
                </c:pt>
                <c:pt idx="25">
                  <c:v>36.76136620532422</c:v>
                </c:pt>
                <c:pt idx="26">
                  <c:v>36.76900352708701</c:v>
                </c:pt>
                <c:pt idx="27">
                  <c:v>36.77728042083228</c:v>
                </c:pt>
                <c:pt idx="28">
                  <c:v>36.7861969038314</c:v>
                </c:pt>
                <c:pt idx="29">
                  <c:v>36.79573193779877</c:v>
                </c:pt>
                <c:pt idx="30">
                  <c:v>36.80583512102073</c:v>
                </c:pt>
                <c:pt idx="31">
                  <c:v>36.81641580486832</c:v>
                </c:pt>
                <c:pt idx="32">
                  <c:v>36.827328911449015</c:v>
                </c:pt>
                <c:pt idx="33">
                  <c:v>36.83835655018512</c:v>
                </c:pt>
                <c:pt idx="34">
                  <c:v>36.849184323770444</c:v>
                </c:pt>
                <c:pt idx="35">
                  <c:v>36.85937098652126</c:v>
                </c:pt>
                <c:pt idx="36">
                  <c:v>36.86830989190081</c:v>
                </c:pt>
                <c:pt idx="37">
                  <c:v>36.87518048500308</c:v>
                </c:pt>
                <c:pt idx="38">
                  <c:v>36.8788880416381</c:v>
                </c:pt>
                <c:pt idx="39">
                  <c:v>36.87799006853315</c:v>
                </c:pt>
                <c:pt idx="40">
                  <c:v>36.87060848417881</c:v>
                </c:pt>
                <c:pt idx="41">
                  <c:v>36.85432823303436</c:v>
                </c:pt>
                <c:pt idx="42">
                  <c:v>36.82608580246913</c:v>
                </c:pt>
                <c:pt idx="43">
                  <c:v>36.78205573963215</c:v>
                </c:pt>
                <c:pt idx="44">
                  <c:v>36.7175501347063</c:v>
                </c:pt>
                <c:pt idx="45">
                  <c:v>36.62695509440273</c:v>
                </c:pt>
                <c:pt idx="46">
                  <c:v>36.50373826422413</c:v>
                </c:pt>
                <c:pt idx="47">
                  <c:v>36.340569231149125</c:v>
                </c:pt>
                <c:pt idx="48">
                  <c:v>36.12959431720557</c:v>
                </c:pt>
                <c:pt idx="49">
                  <c:v>35.86289127874183</c:v>
                </c:pt>
                <c:pt idx="50">
                  <c:v>35.533092053793276</c:v>
                </c:pt>
                <c:pt idx="51">
                  <c:v>35.134105618492036</c:v>
                </c:pt>
                <c:pt idx="52">
                  <c:v>34.661815099811676</c:v>
                </c:pt>
                <c:pt idx="53">
                  <c:v>34.114592558442965</c:v>
                </c:pt>
                <c:pt idx="54">
                  <c:v>33.49349746691</c:v>
                </c:pt>
                <c:pt idx="55">
                  <c:v>32.80210308163289</c:v>
                </c:pt>
                <c:pt idx="56">
                  <c:v>32.04599823811456</c:v>
                </c:pt>
                <c:pt idx="57">
                  <c:v>31.232093892755227</c:v>
                </c:pt>
                <c:pt idx="58">
                  <c:v>30.367891291238923</c:v>
                </c:pt>
                <c:pt idx="59">
                  <c:v>29.460841506862934</c:v>
                </c:pt>
                <c:pt idx="60">
                  <c:v>28.517869218096315</c:v>
                </c:pt>
                <c:pt idx="61">
                  <c:v>27.545076497765937</c:v>
                </c:pt>
                <c:pt idx="62">
                  <c:v>26.547603186356366</c:v>
                </c:pt>
                <c:pt idx="63">
                  <c:v>25.529602791850373</c:v>
                </c:pt>
                <c:pt idx="64">
                  <c:v>24.49429151375621</c:v>
                </c:pt>
                <c:pt idx="65">
                  <c:v>23.444035321782266</c:v>
                </c:pt>
                <c:pt idx="66">
                  <c:v>22.380449992237487</c:v>
                </c:pt>
                <c:pt idx="67">
                  <c:v>21.30449817795739</c:v>
                </c:pt>
                <c:pt idx="68">
                  <c:v>20.216574620180676</c:v>
                </c:pt>
                <c:pt idx="69">
                  <c:v>19.116575392805238</c:v>
                </c:pt>
                <c:pt idx="70">
                  <c:v>18.003950026307432</c:v>
                </c:pt>
                <c:pt idx="71">
                  <c:v>16.877737050257892</c:v>
                </c:pt>
                <c:pt idx="72">
                  <c:v>15.736584442703837</c:v>
                </c:pt>
                <c:pt idx="73">
                  <c:v>14.57875713649809</c:v>
                </c:pt>
                <c:pt idx="74">
                  <c:v>13.402134542369307</c:v>
                </c:pt>
                <c:pt idx="75">
                  <c:v>12.204202529498257</c:v>
                </c:pt>
                <c:pt idx="76">
                  <c:v>10.982047251604959</c:v>
                </c:pt>
                <c:pt idx="77">
                  <c:v>9.732364011378188</c:v>
                </c:pt>
                <c:pt idx="78">
                  <c:v>8.451505607080481</c:v>
                </c:pt>
                <c:pt idx="79">
                  <c:v>7.135616217162642</c:v>
                </c:pt>
                <c:pt idx="80">
                  <c:v>5.780938158572942</c:v>
                </c:pt>
                <c:pt idx="81">
                  <c:v>4.3844569312768815</c:v>
                </c:pt>
                <c:pt idx="82">
                  <c:v>2.9451938952491585</c:v>
                </c:pt>
                <c:pt idx="83">
                  <c:v>1.4667043621606832</c:v>
                </c:pt>
                <c:pt idx="84">
                  <c:v>-0.03830238637020901</c:v>
                </c:pt>
                <c:pt idx="85">
                  <c:v>-1.5400629957222431</c:v>
                </c:pt>
                <c:pt idx="86">
                  <c:v>-2.9803856785309057</c:v>
                </c:pt>
                <c:pt idx="87">
                  <c:v>-4.262703670131815</c:v>
                </c:pt>
                <c:pt idx="88">
                  <c:v>-5.260069673069294</c:v>
                </c:pt>
                <c:pt idx="89">
                  <c:v>-5.862104575885674</c:v>
                </c:pt>
                <c:pt idx="90">
                  <c:v>-6.043398122966578</c:v>
                </c:pt>
                <c:pt idx="91">
                  <c:v>-5.8824490164657695</c:v>
                </c:pt>
                <c:pt idx="92">
                  <c:v>-5.506971839615585</c:v>
                </c:pt>
                <c:pt idx="93">
                  <c:v>-5.030644256931218</c:v>
                </c:pt>
                <c:pt idx="94">
                  <c:v>-4.528751271473052</c:v>
                </c:pt>
                <c:pt idx="95">
                  <c:v>-4.04270514702192</c:v>
                </c:pt>
                <c:pt idx="96">
                  <c:v>-3.591937586937666</c:v>
                </c:pt>
                <c:pt idx="97">
                  <c:v>-3.1835443732414133</c:v>
                </c:pt>
                <c:pt idx="98">
                  <c:v>-2.8182826350342443</c:v>
                </c:pt>
                <c:pt idx="99">
                  <c:v>-2.4939097435687265</c:v>
                </c:pt>
              </c:numCache>
            </c:numRef>
          </c:val>
          <c:smooth val="0"/>
        </c:ser>
        <c:ser>
          <c:idx val="1"/>
          <c:order val="1"/>
          <c:tx>
            <c:v>speaker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Table!$H$8:$H$107</c:f>
              <c:numCache>
                <c:ptCount val="100"/>
                <c:pt idx="0">
                  <c:v>-88.73063835702663</c:v>
                </c:pt>
                <c:pt idx="1">
                  <c:v>-87.73060470566337</c:v>
                </c:pt>
                <c:pt idx="2">
                  <c:v>-86.73056694810856</c:v>
                </c:pt>
                <c:pt idx="3">
                  <c:v>-85.73052458330412</c:v>
                </c:pt>
                <c:pt idx="4">
                  <c:v>-84.73047704904657</c:v>
                </c:pt>
                <c:pt idx="5">
                  <c:v>-83.73042371452449</c:v>
                </c:pt>
                <c:pt idx="6">
                  <c:v>-82.73036387194473</c:v>
                </c:pt>
                <c:pt idx="7">
                  <c:v>-81.73029672713639</c:v>
                </c:pt>
                <c:pt idx="8">
                  <c:v>-80.73022138900751</c:v>
                </c:pt>
                <c:pt idx="9">
                  <c:v>-79.73013685771436</c:v>
                </c:pt>
                <c:pt idx="10">
                  <c:v>-78.73004201138603</c:v>
                </c:pt>
                <c:pt idx="11">
                  <c:v>-77.72993559122766</c:v>
                </c:pt>
                <c:pt idx="12">
                  <c:v>-76.72981618480408</c:v>
                </c:pt>
                <c:pt idx="13">
                  <c:v>-75.7296822072815</c:v>
                </c:pt>
                <c:pt idx="14">
                  <c:v>-74.72953188037728</c:v>
                </c:pt>
                <c:pt idx="15">
                  <c:v>-73.72936320873755</c:v>
                </c:pt>
                <c:pt idx="16">
                  <c:v>-72.72917395342772</c:v>
                </c:pt>
                <c:pt idx="17">
                  <c:v>-71.7289616021825</c:v>
                </c:pt>
                <c:pt idx="18">
                  <c:v>-70.72872333601835</c:v>
                </c:pt>
                <c:pt idx="19">
                  <c:v>-69.72845599176287</c:v>
                </c:pt>
                <c:pt idx="20">
                  <c:v>-68.72815602000011</c:v>
                </c:pt>
                <c:pt idx="21">
                  <c:v>-67.72781943786975</c:v>
                </c:pt>
                <c:pt idx="22">
                  <c:v>-66.72744177608823</c:v>
                </c:pt>
                <c:pt idx="23">
                  <c:v>-65.72701801948205</c:v>
                </c:pt>
                <c:pt idx="24">
                  <c:v>-64.72654254023534</c:v>
                </c:pt>
                <c:pt idx="25">
                  <c:v>-63.72600902295545</c:v>
                </c:pt>
                <c:pt idx="26">
                  <c:v>-62.725410380548006</c:v>
                </c:pt>
                <c:pt idx="27">
                  <c:v>-61.724738659768505</c:v>
                </c:pt>
                <c:pt idx="28">
                  <c:v>-60.723984935175</c:v>
                </c:pt>
                <c:pt idx="29">
                  <c:v>-59.72313919004776</c:v>
                </c:pt>
                <c:pt idx="30">
                  <c:v>-58.722190182661194</c:v>
                </c:pt>
                <c:pt idx="31">
                  <c:v>-57.72112529609035</c:v>
                </c:pt>
                <c:pt idx="32">
                  <c:v>-56.719930369504624</c:v>
                </c:pt>
                <c:pt idx="33">
                  <c:v>-55.71858950864141</c:v>
                </c:pt>
                <c:pt idx="34">
                  <c:v>-54.71708487285844</c:v>
                </c:pt>
                <c:pt idx="35">
                  <c:v>-53.71539643583057</c:v>
                </c:pt>
                <c:pt idx="36">
                  <c:v>-52.713501716578754</c:v>
                </c:pt>
                <c:pt idx="37">
                  <c:v>-51.71137547708976</c:v>
                </c:pt>
                <c:pt idx="38">
                  <c:v>-50.708989382297744</c:v>
                </c:pt>
                <c:pt idx="39">
                  <c:v>-49.706311617642456</c:v>
                </c:pt>
                <c:pt idx="40">
                  <c:v>-48.70330645878609</c:v>
                </c:pt>
                <c:pt idx="41">
                  <c:v>-47.69993378734632</c:v>
                </c:pt>
                <c:pt idx="42">
                  <c:v>-46.69614854567533</c:v>
                </c:pt>
                <c:pt idx="43">
                  <c:v>-45.69190012276441</c:v>
                </c:pt>
                <c:pt idx="44">
                  <c:v>-44.68713166226295</c:v>
                </c:pt>
                <c:pt idx="45">
                  <c:v>-43.681779282343356</c:v>
                </c:pt>
                <c:pt idx="46">
                  <c:v>-42.675771195693684</c:v>
                </c:pt>
                <c:pt idx="47">
                  <c:v>-41.669026716240545</c:v>
                </c:pt>
                <c:pt idx="48">
                  <c:v>-40.66145513725796</c:v>
                </c:pt>
                <c:pt idx="49">
                  <c:v>-39.65295446325276</c:v>
                </c:pt>
                <c:pt idx="50">
                  <c:v>-38.64340997537445</c:v>
                </c:pt>
                <c:pt idx="51">
                  <c:v>-37.63269260700679</c:v>
                </c:pt>
                <c:pt idx="52">
                  <c:v>-36.62065710257267</c:v>
                </c:pt>
                <c:pt idx="53">
                  <c:v>-35.60713992831828</c:v>
                </c:pt>
                <c:pt idx="54">
                  <c:v>-34.59195689881226</c:v>
                </c:pt>
                <c:pt idx="55">
                  <c:v>-33.57490047694643</c:v>
                </c:pt>
                <c:pt idx="56">
                  <c:v>-32.555736698174925</c:v>
                </c:pt>
                <c:pt idx="57">
                  <c:v>-31.534201661357706</c:v>
                </c:pt>
                <c:pt idx="58">
                  <c:v>-30.509997518622786</c:v>
                </c:pt>
                <c:pt idx="59">
                  <c:v>-29.482787884823253</c:v>
                </c:pt>
                <c:pt idx="60">
                  <c:v>-28.452192573092002</c:v>
                </c:pt>
                <c:pt idx="61">
                  <c:v>-27.417781546299935</c:v>
                </c:pt>
                <c:pt idx="62">
                  <c:v>-26.37906795449902</c:v>
                </c:pt>
                <c:pt idx="63">
                  <c:v>-25.335500105305773</c:v>
                </c:pt>
                <c:pt idx="64">
                  <c:v>-24.2864521874032</c:v>
                </c:pt>
                <c:pt idx="65">
                  <c:v>-23.23121353696834</c:v>
                </c:pt>
                <c:pt idx="66">
                  <c:v>-22.168976203566082</c:v>
                </c:pt>
                <c:pt idx="67">
                  <c:v>-21.09882053784393</c:v>
                </c:pt>
                <c:pt idx="68">
                  <c:v>-20.019698492543817</c:v>
                </c:pt>
                <c:pt idx="69">
                  <c:v>-18.93041430963461</c:v>
                </c:pt>
                <c:pt idx="70">
                  <c:v>-17.8296022765457</c:v>
                </c:pt>
                <c:pt idx="71">
                  <c:v>-16.715701305103913</c:v>
                </c:pt>
                <c:pt idx="72">
                  <c:v>-15.586926276530475</c:v>
                </c:pt>
                <c:pt idx="73">
                  <c:v>-14.441236513530406</c:v>
                </c:pt>
                <c:pt idx="74">
                  <c:v>-13.27630258815119</c:v>
                </c:pt>
                <c:pt idx="75">
                  <c:v>-12.089474328932004</c:v>
                </c:pt>
                <c:pt idx="76">
                  <c:v>-10.87775606237749</c:v>
                </c:pt>
                <c:pt idx="77">
                  <c:v>-9.637801156815133</c:v>
                </c:pt>
                <c:pt idx="78">
                  <c:v>-8.365949397135541</c:v>
                </c:pt>
                <c:pt idx="79">
                  <c:v>-7.058352512645577</c:v>
                </c:pt>
                <c:pt idx="80">
                  <c:v>-5.711274612684262</c:v>
                </c:pt>
                <c:pt idx="81">
                  <c:v>-4.3217324872557565</c:v>
                </c:pt>
                <c:pt idx="82">
                  <c:v>-2.888784766674075</c:v>
                </c:pt>
                <c:pt idx="83">
                  <c:v>-1.4160274542779145</c:v>
                </c:pt>
                <c:pt idx="84">
                  <c:v>0.08378785882990623</c:v>
                </c:pt>
                <c:pt idx="85">
                  <c:v>1.5808551102504809</c:v>
                </c:pt>
                <c:pt idx="86">
                  <c:v>3.016940269210467</c:v>
                </c:pt>
                <c:pt idx="87">
                  <c:v>4.2954357432395724</c:v>
                </c:pt>
                <c:pt idx="88">
                  <c:v>5.289356464728621</c:v>
                </c:pt>
                <c:pt idx="89">
                  <c:v>5.888290534477319</c:v>
                </c:pt>
                <c:pt idx="90">
                  <c:v>6.066799595153217</c:v>
                </c:pt>
                <c:pt idx="91">
                  <c:v>5.903355726029995</c:v>
                </c:pt>
                <c:pt idx="92">
                  <c:v>5.525646350327161</c:v>
                </c:pt>
                <c:pt idx="93">
                  <c:v>5.047322433436968</c:v>
                </c:pt>
                <c:pt idx="94">
                  <c:v>4.543644257355044</c:v>
                </c:pt>
                <c:pt idx="95">
                  <c:v>4.056001891437157</c:v>
                </c:pt>
                <c:pt idx="96">
                  <c:v>3.6038072567200437</c:v>
                </c:pt>
                <c:pt idx="97">
                  <c:v>3.194138473872146</c:v>
                </c:pt>
                <c:pt idx="98">
                  <c:v>2.8277368588026572</c:v>
                </c:pt>
                <c:pt idx="99">
                  <c:v>2.5023455970964807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Table!$K$8:$K$107</c:f>
              <c:numCache>
                <c:ptCount val="100"/>
                <c:pt idx="0">
                  <c:v>-52.036474324795435</c:v>
                </c:pt>
                <c:pt idx="1">
                  <c:v>-51.0359010948691</c:v>
                </c:pt>
                <c:pt idx="2">
                  <c:v>-50.035258793734236</c:v>
                </c:pt>
                <c:pt idx="3">
                  <c:v>-49.03453922008653</c:v>
                </c:pt>
                <c:pt idx="4">
                  <c:v>-48.033733230806945</c:v>
                </c:pt>
                <c:pt idx="5">
                  <c:v>-47.03283064137796</c:v>
                </c:pt>
                <c:pt idx="6">
                  <c:v>-46.031820118154386</c:v>
                </c:pt>
                <c:pt idx="7">
                  <c:v>-45.030689062546145</c:v>
                </c:pt>
                <c:pt idx="8">
                  <c:v>-44.02942348745566</c:v>
                </c:pt>
                <c:pt idx="9">
                  <c:v>-43.02800788670643</c:v>
                </c:pt>
                <c:pt idx="10">
                  <c:v>-42.026425098736084</c:v>
                </c:pt>
                <c:pt idx="11">
                  <c:v>-41.024656166549605</c:v>
                </c:pt>
                <c:pt idx="12">
                  <c:v>-40.02268019689203</c:v>
                </c:pt>
                <c:pt idx="13">
                  <c:v>-39.020474222876274</c:v>
                </c:pt>
                <c:pt idx="14">
                  <c:v>-38.01801307598302</c:v>
                </c:pt>
                <c:pt idx="15">
                  <c:v>-37.01526927555434</c:v>
                </c:pt>
                <c:pt idx="16">
                  <c:v>-36.01221294678319</c:v>
                </c:pt>
                <c:pt idx="17">
                  <c:v>-35.008811781953696</c:v>
                </c:pt>
                <c:pt idx="18">
                  <c:v>-34.00503106456527</c:v>
                </c:pt>
                <c:pt idx="19">
                  <c:v>-33.00083378230076</c:v>
                </c:pt>
                <c:pt idx="20">
                  <c:v>-31.996180862994834</c:v>
                </c:pt>
                <c:pt idx="21">
                  <c:v>-30.99103157835866</c:v>
                </c:pt>
                <c:pt idx="22">
                  <c:v>-29.985344173909454</c:v>
                </c:pt>
                <c:pt idx="23">
                  <c:v>-28.979076801218632</c:v>
                </c:pt>
                <c:pt idx="24">
                  <c:v>-27.9721888513502</c:v>
                </c:pt>
                <c:pt idx="25">
                  <c:v>-26.964642817631223</c:v>
                </c:pt>
                <c:pt idx="26">
                  <c:v>-25.956406853460994</c:v>
                </c:pt>
                <c:pt idx="27">
                  <c:v>-24.94745823893623</c:v>
                </c:pt>
                <c:pt idx="28">
                  <c:v>-23.937788031343594</c:v>
                </c:pt>
                <c:pt idx="29">
                  <c:v>-22.927407252248994</c:v>
                </c:pt>
                <c:pt idx="30">
                  <c:v>-21.91635506164047</c:v>
                </c:pt>
                <c:pt idx="31">
                  <c:v>-20.90470949122203</c:v>
                </c:pt>
                <c:pt idx="32">
                  <c:v>-19.89260145805561</c:v>
                </c:pt>
                <c:pt idx="33">
                  <c:v>-18.880232958456293</c:v>
                </c:pt>
                <c:pt idx="34">
                  <c:v>-17.867900549087995</c:v>
                </c:pt>
                <c:pt idx="35">
                  <c:v>-16.856025449309314</c:v>
                </c:pt>
                <c:pt idx="36">
                  <c:v>-15.84519182467794</c:v>
                </c:pt>
                <c:pt idx="37">
                  <c:v>-14.83619499208668</c:v>
                </c:pt>
                <c:pt idx="38">
                  <c:v>-13.830101340659649</c:v>
                </c:pt>
                <c:pt idx="39">
                  <c:v>-12.82832154910931</c:v>
                </c:pt>
                <c:pt idx="40">
                  <c:v>-11.832697974607276</c:v>
                </c:pt>
                <c:pt idx="41">
                  <c:v>-10.845605554311957</c:v>
                </c:pt>
                <c:pt idx="42">
                  <c:v>-9.870062743206192</c:v>
                </c:pt>
                <c:pt idx="43">
                  <c:v>-8.909844383132265</c:v>
                </c:pt>
                <c:pt idx="44">
                  <c:v>-7.969581527556652</c:v>
                </c:pt>
                <c:pt idx="45">
                  <c:v>-7.054824187940625</c:v>
                </c:pt>
                <c:pt idx="46">
                  <c:v>-6.17203293146956</c:v>
                </c:pt>
                <c:pt idx="47">
                  <c:v>-5.328457485091416</c:v>
                </c:pt>
                <c:pt idx="48">
                  <c:v>-4.531860820052385</c:v>
                </c:pt>
                <c:pt idx="49">
                  <c:v>-3.7900631845109323</c:v>
                </c:pt>
                <c:pt idx="50">
                  <c:v>-3.1103179215811734</c:v>
                </c:pt>
                <c:pt idx="51">
                  <c:v>-2.498586988514755</c:v>
                </c:pt>
                <c:pt idx="52">
                  <c:v>-1.9588420027609934</c:v>
                </c:pt>
                <c:pt idx="53">
                  <c:v>-1.4925473698753136</c:v>
                </c:pt>
                <c:pt idx="54">
                  <c:v>-1.0984594319022625</c:v>
                </c:pt>
                <c:pt idx="55">
                  <c:v>-0.7727973953135431</c:v>
                </c:pt>
                <c:pt idx="56">
                  <c:v>-0.5097384600603655</c:v>
                </c:pt>
                <c:pt idx="57">
                  <c:v>-0.30210776860247945</c:v>
                </c:pt>
                <c:pt idx="58">
                  <c:v>-0.1421062273838642</c:v>
                </c:pt>
                <c:pt idx="59">
                  <c:v>-0.02194637796031821</c:v>
                </c:pt>
                <c:pt idx="60">
                  <c:v>0.06567664500431138</c:v>
                </c:pt>
                <c:pt idx="61">
                  <c:v>0.12729495146600403</c:v>
                </c:pt>
                <c:pt idx="62">
                  <c:v>0.16853523185734887</c:v>
                </c:pt>
                <c:pt idx="63">
                  <c:v>0.19410268654460228</c:v>
                </c:pt>
                <c:pt idx="64">
                  <c:v>0.20783932635300817</c:v>
                </c:pt>
                <c:pt idx="65">
                  <c:v>0.21282178481392383</c:v>
                </c:pt>
                <c:pt idx="66">
                  <c:v>0.21147378867140282</c:v>
                </c:pt>
                <c:pt idx="67">
                  <c:v>0.20567764011345907</c:v>
                </c:pt>
                <c:pt idx="68">
                  <c:v>0.19687612763685788</c:v>
                </c:pt>
                <c:pt idx="69">
                  <c:v>0.1861610831706259</c:v>
                </c:pt>
                <c:pt idx="70">
                  <c:v>0.17434774976173317</c:v>
                </c:pt>
                <c:pt idx="71">
                  <c:v>0.16203574515397545</c:v>
                </c:pt>
                <c:pt idx="72">
                  <c:v>0.14965816617336158</c:v>
                </c:pt>
                <c:pt idx="73">
                  <c:v>0.13752062296768505</c:v>
                </c:pt>
                <c:pt idx="74">
                  <c:v>0.1258319542181165</c:v>
                </c:pt>
                <c:pt idx="75">
                  <c:v>0.11472820056625377</c:v>
                </c:pt>
                <c:pt idx="76">
                  <c:v>0.10429118922746883</c:v>
                </c:pt>
                <c:pt idx="77">
                  <c:v>0.0945628545630573</c:v>
                </c:pt>
                <c:pt idx="78">
                  <c:v>0.08555620994493959</c:v>
                </c:pt>
                <c:pt idx="79">
                  <c:v>0.07726370451706488</c:v>
                </c:pt>
                <c:pt idx="80">
                  <c:v>0.06966354588868087</c:v>
                </c:pt>
                <c:pt idx="81">
                  <c:v>0.06272444402112473</c:v>
                </c:pt>
                <c:pt idx="82">
                  <c:v>0.056409128575082915</c:v>
                </c:pt>
                <c:pt idx="83">
                  <c:v>0.0506769078827694</c:v>
                </c:pt>
                <c:pt idx="84">
                  <c:v>0.045485472459698084</c:v>
                </c:pt>
                <c:pt idx="85">
                  <c:v>0.040792114528237625</c:v>
                </c:pt>
                <c:pt idx="86">
                  <c:v>0.036554590679561835</c:v>
                </c:pt>
                <c:pt idx="87">
                  <c:v>0.03273207310775836</c:v>
                </c:pt>
                <c:pt idx="88">
                  <c:v>0.02928679165932709</c:v>
                </c:pt>
                <c:pt idx="89">
                  <c:v>0.02618595859164427</c:v>
                </c:pt>
                <c:pt idx="90">
                  <c:v>0.023401472186639086</c:v>
                </c:pt>
                <c:pt idx="91">
                  <c:v>0.020906709564225467</c:v>
                </c:pt>
                <c:pt idx="92">
                  <c:v>0.018674510711576737</c:v>
                </c:pt>
                <c:pt idx="93">
                  <c:v>0.01667817650575084</c:v>
                </c:pt>
                <c:pt idx="94">
                  <c:v>0.014892985881992287</c:v>
                </c:pt>
                <c:pt idx="95">
                  <c:v>0.013296744415238744</c:v>
                </c:pt>
                <c:pt idx="96">
                  <c:v>0.011869669782377381</c:v>
                </c:pt>
                <c:pt idx="97">
                  <c:v>0.010594100630732423</c:v>
                </c:pt>
                <c:pt idx="98">
                  <c:v>0.009454223768412172</c:v>
                </c:pt>
                <c:pt idx="99">
                  <c:v>0.008435853527754182</c:v>
                </c:pt>
              </c:numCache>
            </c:numRef>
          </c:val>
          <c:smooth val="0"/>
        </c:ser>
        <c:marker val="1"/>
        <c:axId val="38208629"/>
        <c:axId val="8333342"/>
      </c:lineChart>
      <c:catAx>
        <c:axId val="38208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33342"/>
        <c:crosses val="autoZero"/>
        <c:auto val="1"/>
        <c:lblOffset val="100"/>
        <c:tickLblSkip val="5"/>
        <c:tickMarkSkip val="5"/>
        <c:noMultiLvlLbl val="0"/>
      </c:catAx>
      <c:valAx>
        <c:axId val="8333342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8629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75"/>
          <c:y val="0.94925"/>
          <c:w val="0.329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675"/>
          <c:w val="0.92325"/>
          <c:h val="0.83475"/>
        </c:manualLayout>
      </c:layout>
      <c:lineChart>
        <c:grouping val="standard"/>
        <c:varyColors val="0"/>
        <c:ser>
          <c:idx val="0"/>
          <c:order val="0"/>
          <c:tx>
            <c:v>correction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Table!$A$8:$A$107</c:f>
              <c:numCache>
                <c:ptCount val="100"/>
                <c:pt idx="0">
                  <c:v>1</c:v>
                </c:pt>
                <c:pt idx="1">
                  <c:v>1.0592537251772889</c:v>
                </c:pt>
                <c:pt idx="2">
                  <c:v>1.1220184543019633</c:v>
                </c:pt>
                <c:pt idx="3">
                  <c:v>1.1885022274370183</c:v>
                </c:pt>
                <c:pt idx="4">
                  <c:v>1.258925411794167</c:v>
                </c:pt>
                <c:pt idx="5">
                  <c:v>1.333521432163324</c:v>
                </c:pt>
                <c:pt idx="6">
                  <c:v>1.4125375446227542</c:v>
                </c:pt>
                <c:pt idx="7">
                  <c:v>1.4962356560944332</c:v>
                </c:pt>
                <c:pt idx="8">
                  <c:v>1.5848931924611134</c:v>
                </c:pt>
                <c:pt idx="9">
                  <c:v>1.6788040181225603</c:v>
                </c:pt>
                <c:pt idx="10">
                  <c:v>1.7782794100389228</c:v>
                </c:pt>
                <c:pt idx="11">
                  <c:v>1.8836490894898006</c:v>
                </c:pt>
                <c:pt idx="12">
                  <c:v>1.9952623149688797</c:v>
                </c:pt>
                <c:pt idx="13">
                  <c:v>2.113489039836647</c:v>
                </c:pt>
                <c:pt idx="14">
                  <c:v>2.2387211385683394</c:v>
                </c:pt>
                <c:pt idx="15">
                  <c:v>2.371373705661655</c:v>
                </c:pt>
                <c:pt idx="16">
                  <c:v>2.51188643150958</c:v>
                </c:pt>
                <c:pt idx="17">
                  <c:v>2.6607250597988097</c:v>
                </c:pt>
                <c:pt idx="18">
                  <c:v>2.8183829312644537</c:v>
                </c:pt>
                <c:pt idx="19">
                  <c:v>2.9853826189179595</c:v>
                </c:pt>
                <c:pt idx="20">
                  <c:v>3.162277660168379</c:v>
                </c:pt>
                <c:pt idx="21">
                  <c:v>3.349654391578276</c:v>
                </c:pt>
                <c:pt idx="22">
                  <c:v>3.548133892335754</c:v>
                </c:pt>
                <c:pt idx="23">
                  <c:v>3.758374042884441</c:v>
                </c:pt>
                <c:pt idx="24">
                  <c:v>3.9810717055349722</c:v>
                </c:pt>
                <c:pt idx="25">
                  <c:v>4.216965034285822</c:v>
                </c:pt>
                <c:pt idx="26">
                  <c:v>4.466835921509631</c:v>
                </c:pt>
                <c:pt idx="27">
                  <c:v>4.7315125896148045</c:v>
                </c:pt>
                <c:pt idx="28">
                  <c:v>5.011872336272723</c:v>
                </c:pt>
                <c:pt idx="29">
                  <c:v>5.3088444423098835</c:v>
                </c:pt>
                <c:pt idx="30">
                  <c:v>5.623413251903491</c:v>
                </c:pt>
                <c:pt idx="31">
                  <c:v>5.9566214352901055</c:v>
                </c:pt>
                <c:pt idx="32">
                  <c:v>6.309573444801933</c:v>
                </c:pt>
                <c:pt idx="33">
                  <c:v>6.683439175686147</c:v>
                </c:pt>
                <c:pt idx="34">
                  <c:v>7.07945784384138</c:v>
                </c:pt>
                <c:pt idx="35">
                  <c:v>7.49894209332456</c:v>
                </c:pt>
                <c:pt idx="36">
                  <c:v>7.943282347242817</c:v>
                </c:pt>
                <c:pt idx="37">
                  <c:v>8.413951416451953</c:v>
                </c:pt>
                <c:pt idx="38">
                  <c:v>8.912509381337458</c:v>
                </c:pt>
                <c:pt idx="39">
                  <c:v>9.440608762859236</c:v>
                </c:pt>
                <c:pt idx="40">
                  <c:v>10.000000000000004</c:v>
                </c:pt>
                <c:pt idx="41">
                  <c:v>10.592537251772892</c:v>
                </c:pt>
                <c:pt idx="42">
                  <c:v>11.220184543019638</c:v>
                </c:pt>
                <c:pt idx="43">
                  <c:v>11.885022274370188</c:v>
                </c:pt>
                <c:pt idx="44">
                  <c:v>12.589254117941676</c:v>
                </c:pt>
                <c:pt idx="45">
                  <c:v>13.335214321633245</c:v>
                </c:pt>
                <c:pt idx="46">
                  <c:v>14.125375446227547</c:v>
                </c:pt>
                <c:pt idx="47">
                  <c:v>14.96235656094434</c:v>
                </c:pt>
                <c:pt idx="48">
                  <c:v>15.84893192461114</c:v>
                </c:pt>
                <c:pt idx="49">
                  <c:v>16.788040181225607</c:v>
                </c:pt>
                <c:pt idx="50">
                  <c:v>17.782794100389232</c:v>
                </c:pt>
                <c:pt idx="51">
                  <c:v>18.83649089489801</c:v>
                </c:pt>
                <c:pt idx="52">
                  <c:v>19.9526231496888</c:v>
                </c:pt>
                <c:pt idx="53">
                  <c:v>21.134890398366473</c:v>
                </c:pt>
                <c:pt idx="54">
                  <c:v>22.3872113856834</c:v>
                </c:pt>
                <c:pt idx="55">
                  <c:v>23.71373705661656</c:v>
                </c:pt>
                <c:pt idx="56">
                  <c:v>25.11886431509581</c:v>
                </c:pt>
                <c:pt idx="57">
                  <c:v>26.607250597988106</c:v>
                </c:pt>
                <c:pt idx="58">
                  <c:v>28.183829312644548</c:v>
                </c:pt>
                <c:pt idx="59">
                  <c:v>29.853826189179607</c:v>
                </c:pt>
                <c:pt idx="60">
                  <c:v>31.622776601683803</c:v>
                </c:pt>
                <c:pt idx="61">
                  <c:v>33.49654391578277</c:v>
                </c:pt>
                <c:pt idx="62">
                  <c:v>35.481338923357555</c:v>
                </c:pt>
                <c:pt idx="63">
                  <c:v>37.58374042884443</c:v>
                </c:pt>
                <c:pt idx="64">
                  <c:v>39.81071705534974</c:v>
                </c:pt>
                <c:pt idx="65">
                  <c:v>42.16965034285824</c:v>
                </c:pt>
                <c:pt idx="66">
                  <c:v>44.66835921509633</c:v>
                </c:pt>
                <c:pt idx="67">
                  <c:v>47.31512589614807</c:v>
                </c:pt>
                <c:pt idx="68">
                  <c:v>50.11872336272725</c:v>
                </c:pt>
                <c:pt idx="69">
                  <c:v>53.08844442309886</c:v>
                </c:pt>
                <c:pt idx="70">
                  <c:v>56.23413251903494</c:v>
                </c:pt>
                <c:pt idx="71">
                  <c:v>59.56621435290108</c:v>
                </c:pt>
                <c:pt idx="72">
                  <c:v>63.09573444801936</c:v>
                </c:pt>
                <c:pt idx="73">
                  <c:v>66.83439175686149</c:v>
                </c:pt>
                <c:pt idx="74">
                  <c:v>70.79457843841382</c:v>
                </c:pt>
                <c:pt idx="75">
                  <c:v>74.98942093324561</c:v>
                </c:pt>
                <c:pt idx="76">
                  <c:v>79.43282347242818</c:v>
                </c:pt>
                <c:pt idx="77">
                  <c:v>84.13951416451954</c:v>
                </c:pt>
                <c:pt idx="78">
                  <c:v>89.12509381337459</c:v>
                </c:pt>
                <c:pt idx="79">
                  <c:v>94.40608762859237</c:v>
                </c:pt>
                <c:pt idx="80">
                  <c:v>100.00000000000004</c:v>
                </c:pt>
                <c:pt idx="81">
                  <c:v>105.92537251772893</c:v>
                </c:pt>
                <c:pt idx="82">
                  <c:v>112.20184543019639</c:v>
                </c:pt>
                <c:pt idx="83">
                  <c:v>118.85022274370189</c:v>
                </c:pt>
                <c:pt idx="84">
                  <c:v>125.89254117941677</c:v>
                </c:pt>
                <c:pt idx="85">
                  <c:v>133.35214321633245</c:v>
                </c:pt>
                <c:pt idx="86">
                  <c:v>141.25375446227548</c:v>
                </c:pt>
                <c:pt idx="87">
                  <c:v>149.6235656094434</c:v>
                </c:pt>
                <c:pt idx="88">
                  <c:v>158.48931924611142</c:v>
                </c:pt>
                <c:pt idx="89">
                  <c:v>167.8804018122561</c:v>
                </c:pt>
                <c:pt idx="90">
                  <c:v>177.82794100389236</c:v>
                </c:pt>
                <c:pt idx="91">
                  <c:v>188.36490894898014</c:v>
                </c:pt>
                <c:pt idx="92">
                  <c:v>199.52623149688804</c:v>
                </c:pt>
                <c:pt idx="93">
                  <c:v>211.34890398366477</c:v>
                </c:pt>
                <c:pt idx="94">
                  <c:v>223.87211385683406</c:v>
                </c:pt>
                <c:pt idx="95">
                  <c:v>237.13737056616563</c:v>
                </c:pt>
                <c:pt idx="96">
                  <c:v>251.18864315095811</c:v>
                </c:pt>
                <c:pt idx="97">
                  <c:v>266.0725059798811</c:v>
                </c:pt>
                <c:pt idx="98">
                  <c:v>281.83829312644554</c:v>
                </c:pt>
                <c:pt idx="99">
                  <c:v>298.53826189179614</c:v>
                </c:pt>
              </c:numCache>
            </c:numRef>
          </c:cat>
          <c:val>
            <c:numRef>
              <c:f>Table!$E$8:$E$107</c:f>
              <c:numCache>
                <c:ptCount val="100"/>
                <c:pt idx="0">
                  <c:v>36.6941640322312</c:v>
                </c:pt>
                <c:pt idx="1">
                  <c:v>36.694703610794264</c:v>
                </c:pt>
                <c:pt idx="2">
                  <c:v>36.69530815437433</c:v>
                </c:pt>
                <c:pt idx="3">
                  <c:v>36.69598536321759</c:v>
                </c:pt>
                <c:pt idx="4">
                  <c:v>36.696743818239625</c:v>
                </c:pt>
                <c:pt idx="5">
                  <c:v>36.69759307314652</c:v>
                </c:pt>
                <c:pt idx="6">
                  <c:v>36.69854375379034</c:v>
                </c:pt>
                <c:pt idx="7">
                  <c:v>36.699607664590246</c:v>
                </c:pt>
                <c:pt idx="8">
                  <c:v>36.70079790155184</c:v>
                </c:pt>
                <c:pt idx="9">
                  <c:v>36.70212897100792</c:v>
                </c:pt>
                <c:pt idx="10">
                  <c:v>36.70361691264995</c:v>
                </c:pt>
                <c:pt idx="11">
                  <c:v>36.705279424678054</c:v>
                </c:pt>
                <c:pt idx="12">
                  <c:v>36.707135987912054</c:v>
                </c:pt>
                <c:pt idx="13">
                  <c:v>36.70920798440523</c:v>
                </c:pt>
                <c:pt idx="14">
                  <c:v>36.71151880439427</c:v>
                </c:pt>
                <c:pt idx="15">
                  <c:v>36.71409393318321</c:v>
                </c:pt>
                <c:pt idx="16">
                  <c:v>36.71696100664454</c:v>
                </c:pt>
                <c:pt idx="17">
                  <c:v>36.72014982022879</c:v>
                </c:pt>
                <c:pt idx="18">
                  <c:v>36.723692271453075</c:v>
                </c:pt>
                <c:pt idx="19">
                  <c:v>36.72762220946211</c:v>
                </c:pt>
                <c:pt idx="20">
                  <c:v>36.73197515700528</c:v>
                </c:pt>
                <c:pt idx="21">
                  <c:v>36.73678785951109</c:v>
                </c:pt>
                <c:pt idx="22">
                  <c:v>36.74209760217878</c:v>
                </c:pt>
                <c:pt idx="23">
                  <c:v>36.747941218263406</c:v>
                </c:pt>
                <c:pt idx="24">
                  <c:v>36.754353688885146</c:v>
                </c:pt>
                <c:pt idx="25">
                  <c:v>36.76136620532422</c:v>
                </c:pt>
                <c:pt idx="26">
                  <c:v>36.76900352708701</c:v>
                </c:pt>
                <c:pt idx="27">
                  <c:v>36.77728042083228</c:v>
                </c:pt>
                <c:pt idx="28">
                  <c:v>36.7861969038314</c:v>
                </c:pt>
                <c:pt idx="29">
                  <c:v>36.79573193779877</c:v>
                </c:pt>
                <c:pt idx="30">
                  <c:v>36.80583512102073</c:v>
                </c:pt>
                <c:pt idx="31">
                  <c:v>36.81641580486832</c:v>
                </c:pt>
                <c:pt idx="32">
                  <c:v>36.827328911449015</c:v>
                </c:pt>
                <c:pt idx="33">
                  <c:v>36.83835655018512</c:v>
                </c:pt>
                <c:pt idx="34">
                  <c:v>36.849184323770444</c:v>
                </c:pt>
                <c:pt idx="35">
                  <c:v>36.85937098652126</c:v>
                </c:pt>
                <c:pt idx="36">
                  <c:v>36.86830989190081</c:v>
                </c:pt>
                <c:pt idx="37">
                  <c:v>36.87518048500308</c:v>
                </c:pt>
                <c:pt idx="38">
                  <c:v>36.8788880416381</c:v>
                </c:pt>
                <c:pt idx="39">
                  <c:v>36.87799006853315</c:v>
                </c:pt>
                <c:pt idx="40">
                  <c:v>36.87060848417881</c:v>
                </c:pt>
                <c:pt idx="41">
                  <c:v>36.85432823303436</c:v>
                </c:pt>
                <c:pt idx="42">
                  <c:v>36.82608580246913</c:v>
                </c:pt>
                <c:pt idx="43">
                  <c:v>36.78205573963215</c:v>
                </c:pt>
                <c:pt idx="44">
                  <c:v>36.7175501347063</c:v>
                </c:pt>
                <c:pt idx="45">
                  <c:v>36.62695509440273</c:v>
                </c:pt>
                <c:pt idx="46">
                  <c:v>36.50373826422413</c:v>
                </c:pt>
                <c:pt idx="47">
                  <c:v>36.340569231149125</c:v>
                </c:pt>
                <c:pt idx="48">
                  <c:v>36.12959431720557</c:v>
                </c:pt>
                <c:pt idx="49">
                  <c:v>35.86289127874183</c:v>
                </c:pt>
                <c:pt idx="50">
                  <c:v>35.533092053793276</c:v>
                </c:pt>
                <c:pt idx="51">
                  <c:v>35.134105618492036</c:v>
                </c:pt>
                <c:pt idx="52">
                  <c:v>34.661815099811676</c:v>
                </c:pt>
                <c:pt idx="53">
                  <c:v>34.114592558442965</c:v>
                </c:pt>
                <c:pt idx="54">
                  <c:v>33.49349746691</c:v>
                </c:pt>
                <c:pt idx="55">
                  <c:v>32.80210308163289</c:v>
                </c:pt>
                <c:pt idx="56">
                  <c:v>32.04599823811456</c:v>
                </c:pt>
                <c:pt idx="57">
                  <c:v>31.232093892755227</c:v>
                </c:pt>
                <c:pt idx="58">
                  <c:v>30.367891291238923</c:v>
                </c:pt>
                <c:pt idx="59">
                  <c:v>29.460841506862934</c:v>
                </c:pt>
                <c:pt idx="60">
                  <c:v>28.517869218096315</c:v>
                </c:pt>
                <c:pt idx="61">
                  <c:v>27.545076497765937</c:v>
                </c:pt>
                <c:pt idx="62">
                  <c:v>26.547603186356366</c:v>
                </c:pt>
                <c:pt idx="63">
                  <c:v>25.529602791850373</c:v>
                </c:pt>
                <c:pt idx="64">
                  <c:v>24.49429151375621</c:v>
                </c:pt>
                <c:pt idx="65">
                  <c:v>23.444035321782266</c:v>
                </c:pt>
                <c:pt idx="66">
                  <c:v>22.380449992237487</c:v>
                </c:pt>
                <c:pt idx="67">
                  <c:v>21.30449817795739</c:v>
                </c:pt>
                <c:pt idx="68">
                  <c:v>20.216574620180676</c:v>
                </c:pt>
                <c:pt idx="69">
                  <c:v>19.116575392805238</c:v>
                </c:pt>
                <c:pt idx="70">
                  <c:v>18.003950026307432</c:v>
                </c:pt>
                <c:pt idx="71">
                  <c:v>16.877737050257892</c:v>
                </c:pt>
                <c:pt idx="72">
                  <c:v>15.736584442703837</c:v>
                </c:pt>
                <c:pt idx="73">
                  <c:v>14.57875713649809</c:v>
                </c:pt>
                <c:pt idx="74">
                  <c:v>13.402134542369307</c:v>
                </c:pt>
                <c:pt idx="75">
                  <c:v>12.204202529498257</c:v>
                </c:pt>
                <c:pt idx="76">
                  <c:v>10.982047251604959</c:v>
                </c:pt>
                <c:pt idx="77">
                  <c:v>9.732364011378188</c:v>
                </c:pt>
                <c:pt idx="78">
                  <c:v>8.451505607080481</c:v>
                </c:pt>
                <c:pt idx="79">
                  <c:v>7.135616217162642</c:v>
                </c:pt>
                <c:pt idx="80">
                  <c:v>5.780938158572942</c:v>
                </c:pt>
                <c:pt idx="81">
                  <c:v>4.3844569312768815</c:v>
                </c:pt>
                <c:pt idx="82">
                  <c:v>2.9451938952491585</c:v>
                </c:pt>
                <c:pt idx="83">
                  <c:v>1.4667043621606832</c:v>
                </c:pt>
                <c:pt idx="84">
                  <c:v>-0.03830238637020901</c:v>
                </c:pt>
                <c:pt idx="85">
                  <c:v>-1.5400629957222431</c:v>
                </c:pt>
                <c:pt idx="86">
                  <c:v>-2.9803856785309057</c:v>
                </c:pt>
                <c:pt idx="87">
                  <c:v>-4.262703670131815</c:v>
                </c:pt>
                <c:pt idx="88">
                  <c:v>-5.260069673069294</c:v>
                </c:pt>
                <c:pt idx="89">
                  <c:v>-5.862104575885674</c:v>
                </c:pt>
                <c:pt idx="90">
                  <c:v>-6.043398122966578</c:v>
                </c:pt>
                <c:pt idx="91">
                  <c:v>-5.8824490164657695</c:v>
                </c:pt>
                <c:pt idx="92">
                  <c:v>-5.506971839615585</c:v>
                </c:pt>
                <c:pt idx="93">
                  <c:v>-5.030644256931218</c:v>
                </c:pt>
                <c:pt idx="94">
                  <c:v>-4.528751271473052</c:v>
                </c:pt>
                <c:pt idx="95">
                  <c:v>-4.04270514702192</c:v>
                </c:pt>
                <c:pt idx="96">
                  <c:v>-3.591937586937666</c:v>
                </c:pt>
                <c:pt idx="97">
                  <c:v>-3.1835443732414133</c:v>
                </c:pt>
                <c:pt idx="98">
                  <c:v>-2.8182826350342443</c:v>
                </c:pt>
                <c:pt idx="99">
                  <c:v>-2.4939097435687265</c:v>
                </c:pt>
              </c:numCache>
            </c:numRef>
          </c:val>
          <c:smooth val="0"/>
        </c:ser>
        <c:ser>
          <c:idx val="1"/>
          <c:order val="1"/>
          <c:tx>
            <c:v>speaker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Table!$H$8:$H$107</c:f>
              <c:numCache>
                <c:ptCount val="100"/>
                <c:pt idx="0">
                  <c:v>-88.73063835702663</c:v>
                </c:pt>
                <c:pt idx="1">
                  <c:v>-87.73060470566337</c:v>
                </c:pt>
                <c:pt idx="2">
                  <c:v>-86.73056694810856</c:v>
                </c:pt>
                <c:pt idx="3">
                  <c:v>-85.73052458330412</c:v>
                </c:pt>
                <c:pt idx="4">
                  <c:v>-84.73047704904657</c:v>
                </c:pt>
                <c:pt idx="5">
                  <c:v>-83.73042371452449</c:v>
                </c:pt>
                <c:pt idx="6">
                  <c:v>-82.73036387194473</c:v>
                </c:pt>
                <c:pt idx="7">
                  <c:v>-81.73029672713639</c:v>
                </c:pt>
                <c:pt idx="8">
                  <c:v>-80.73022138900751</c:v>
                </c:pt>
                <c:pt idx="9">
                  <c:v>-79.73013685771436</c:v>
                </c:pt>
                <c:pt idx="10">
                  <c:v>-78.73004201138603</c:v>
                </c:pt>
                <c:pt idx="11">
                  <c:v>-77.72993559122766</c:v>
                </c:pt>
                <c:pt idx="12">
                  <c:v>-76.72981618480408</c:v>
                </c:pt>
                <c:pt idx="13">
                  <c:v>-75.7296822072815</c:v>
                </c:pt>
                <c:pt idx="14">
                  <c:v>-74.72953188037728</c:v>
                </c:pt>
                <c:pt idx="15">
                  <c:v>-73.72936320873755</c:v>
                </c:pt>
                <c:pt idx="16">
                  <c:v>-72.72917395342772</c:v>
                </c:pt>
                <c:pt idx="17">
                  <c:v>-71.7289616021825</c:v>
                </c:pt>
                <c:pt idx="18">
                  <c:v>-70.72872333601835</c:v>
                </c:pt>
                <c:pt idx="19">
                  <c:v>-69.72845599176287</c:v>
                </c:pt>
                <c:pt idx="20">
                  <c:v>-68.72815602000011</c:v>
                </c:pt>
                <c:pt idx="21">
                  <c:v>-67.72781943786975</c:v>
                </c:pt>
                <c:pt idx="22">
                  <c:v>-66.72744177608823</c:v>
                </c:pt>
                <c:pt idx="23">
                  <c:v>-65.72701801948205</c:v>
                </c:pt>
                <c:pt idx="24">
                  <c:v>-64.72654254023534</c:v>
                </c:pt>
                <c:pt idx="25">
                  <c:v>-63.72600902295545</c:v>
                </c:pt>
                <c:pt idx="26">
                  <c:v>-62.725410380548006</c:v>
                </c:pt>
                <c:pt idx="27">
                  <c:v>-61.724738659768505</c:v>
                </c:pt>
                <c:pt idx="28">
                  <c:v>-60.723984935175</c:v>
                </c:pt>
                <c:pt idx="29">
                  <c:v>-59.72313919004776</c:v>
                </c:pt>
                <c:pt idx="30">
                  <c:v>-58.722190182661194</c:v>
                </c:pt>
                <c:pt idx="31">
                  <c:v>-57.72112529609035</c:v>
                </c:pt>
                <c:pt idx="32">
                  <c:v>-56.719930369504624</c:v>
                </c:pt>
                <c:pt idx="33">
                  <c:v>-55.71858950864141</c:v>
                </c:pt>
                <c:pt idx="34">
                  <c:v>-54.71708487285844</c:v>
                </c:pt>
                <c:pt idx="35">
                  <c:v>-53.71539643583057</c:v>
                </c:pt>
                <c:pt idx="36">
                  <c:v>-52.713501716578754</c:v>
                </c:pt>
                <c:pt idx="37">
                  <c:v>-51.71137547708976</c:v>
                </c:pt>
                <c:pt idx="38">
                  <c:v>-50.708989382297744</c:v>
                </c:pt>
                <c:pt idx="39">
                  <c:v>-49.706311617642456</c:v>
                </c:pt>
                <c:pt idx="40">
                  <c:v>-48.70330645878609</c:v>
                </c:pt>
                <c:pt idx="41">
                  <c:v>-47.69993378734632</c:v>
                </c:pt>
                <c:pt idx="42">
                  <c:v>-46.69614854567533</c:v>
                </c:pt>
                <c:pt idx="43">
                  <c:v>-45.69190012276441</c:v>
                </c:pt>
                <c:pt idx="44">
                  <c:v>-44.68713166226295</c:v>
                </c:pt>
                <c:pt idx="45">
                  <c:v>-43.681779282343356</c:v>
                </c:pt>
                <c:pt idx="46">
                  <c:v>-42.675771195693684</c:v>
                </c:pt>
                <c:pt idx="47">
                  <c:v>-41.669026716240545</c:v>
                </c:pt>
                <c:pt idx="48">
                  <c:v>-40.66145513725796</c:v>
                </c:pt>
                <c:pt idx="49">
                  <c:v>-39.65295446325276</c:v>
                </c:pt>
                <c:pt idx="50">
                  <c:v>-38.64340997537445</c:v>
                </c:pt>
                <c:pt idx="51">
                  <c:v>-37.63269260700679</c:v>
                </c:pt>
                <c:pt idx="52">
                  <c:v>-36.62065710257267</c:v>
                </c:pt>
                <c:pt idx="53">
                  <c:v>-35.60713992831828</c:v>
                </c:pt>
                <c:pt idx="54">
                  <c:v>-34.59195689881226</c:v>
                </c:pt>
                <c:pt idx="55">
                  <c:v>-33.57490047694643</c:v>
                </c:pt>
                <c:pt idx="56">
                  <c:v>-32.555736698174925</c:v>
                </c:pt>
                <c:pt idx="57">
                  <c:v>-31.534201661357706</c:v>
                </c:pt>
                <c:pt idx="58">
                  <c:v>-30.509997518622786</c:v>
                </c:pt>
                <c:pt idx="59">
                  <c:v>-29.482787884823253</c:v>
                </c:pt>
                <c:pt idx="60">
                  <c:v>-28.452192573092002</c:v>
                </c:pt>
                <c:pt idx="61">
                  <c:v>-27.417781546299935</c:v>
                </c:pt>
                <c:pt idx="62">
                  <c:v>-26.37906795449902</c:v>
                </c:pt>
                <c:pt idx="63">
                  <c:v>-25.335500105305773</c:v>
                </c:pt>
                <c:pt idx="64">
                  <c:v>-24.2864521874032</c:v>
                </c:pt>
                <c:pt idx="65">
                  <c:v>-23.23121353696834</c:v>
                </c:pt>
                <c:pt idx="66">
                  <c:v>-22.168976203566082</c:v>
                </c:pt>
                <c:pt idx="67">
                  <c:v>-21.09882053784393</c:v>
                </c:pt>
                <c:pt idx="68">
                  <c:v>-20.019698492543817</c:v>
                </c:pt>
                <c:pt idx="69">
                  <c:v>-18.93041430963461</c:v>
                </c:pt>
                <c:pt idx="70">
                  <c:v>-17.8296022765457</c:v>
                </c:pt>
                <c:pt idx="71">
                  <c:v>-16.715701305103913</c:v>
                </c:pt>
                <c:pt idx="72">
                  <c:v>-15.586926276530475</c:v>
                </c:pt>
                <c:pt idx="73">
                  <c:v>-14.441236513530406</c:v>
                </c:pt>
                <c:pt idx="74">
                  <c:v>-13.27630258815119</c:v>
                </c:pt>
                <c:pt idx="75">
                  <c:v>-12.089474328932004</c:v>
                </c:pt>
                <c:pt idx="76">
                  <c:v>-10.87775606237749</c:v>
                </c:pt>
                <c:pt idx="77">
                  <c:v>-9.637801156815133</c:v>
                </c:pt>
                <c:pt idx="78">
                  <c:v>-8.365949397135541</c:v>
                </c:pt>
                <c:pt idx="79">
                  <c:v>-7.058352512645577</c:v>
                </c:pt>
                <c:pt idx="80">
                  <c:v>-5.711274612684262</c:v>
                </c:pt>
                <c:pt idx="81">
                  <c:v>-4.3217324872557565</c:v>
                </c:pt>
                <c:pt idx="82">
                  <c:v>-2.888784766674075</c:v>
                </c:pt>
                <c:pt idx="83">
                  <c:v>-1.4160274542779145</c:v>
                </c:pt>
                <c:pt idx="84">
                  <c:v>0.08378785882990623</c:v>
                </c:pt>
                <c:pt idx="85">
                  <c:v>1.5808551102504809</c:v>
                </c:pt>
                <c:pt idx="86">
                  <c:v>3.016940269210467</c:v>
                </c:pt>
                <c:pt idx="87">
                  <c:v>4.2954357432395724</c:v>
                </c:pt>
                <c:pt idx="88">
                  <c:v>5.289356464728621</c:v>
                </c:pt>
                <c:pt idx="89">
                  <c:v>5.888290534477319</c:v>
                </c:pt>
                <c:pt idx="90">
                  <c:v>6.066799595153217</c:v>
                </c:pt>
                <c:pt idx="91">
                  <c:v>5.903355726029995</c:v>
                </c:pt>
                <c:pt idx="92">
                  <c:v>5.525646350327161</c:v>
                </c:pt>
                <c:pt idx="93">
                  <c:v>5.047322433436968</c:v>
                </c:pt>
                <c:pt idx="94">
                  <c:v>4.543644257355044</c:v>
                </c:pt>
                <c:pt idx="95">
                  <c:v>4.056001891437157</c:v>
                </c:pt>
                <c:pt idx="96">
                  <c:v>3.6038072567200437</c:v>
                </c:pt>
                <c:pt idx="97">
                  <c:v>3.194138473872146</c:v>
                </c:pt>
                <c:pt idx="98">
                  <c:v>2.8277368588026572</c:v>
                </c:pt>
                <c:pt idx="99">
                  <c:v>2.5023455970964807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Table!$K$8:$K$107</c:f>
              <c:numCache>
                <c:ptCount val="100"/>
                <c:pt idx="0">
                  <c:v>-52.036474324795435</c:v>
                </c:pt>
                <c:pt idx="1">
                  <c:v>-51.0359010948691</c:v>
                </c:pt>
                <c:pt idx="2">
                  <c:v>-50.035258793734236</c:v>
                </c:pt>
                <c:pt idx="3">
                  <c:v>-49.03453922008653</c:v>
                </c:pt>
                <c:pt idx="4">
                  <c:v>-48.033733230806945</c:v>
                </c:pt>
                <c:pt idx="5">
                  <c:v>-47.03283064137796</c:v>
                </c:pt>
                <c:pt idx="6">
                  <c:v>-46.031820118154386</c:v>
                </c:pt>
                <c:pt idx="7">
                  <c:v>-45.030689062546145</c:v>
                </c:pt>
                <c:pt idx="8">
                  <c:v>-44.02942348745566</c:v>
                </c:pt>
                <c:pt idx="9">
                  <c:v>-43.02800788670643</c:v>
                </c:pt>
                <c:pt idx="10">
                  <c:v>-42.026425098736084</c:v>
                </c:pt>
                <c:pt idx="11">
                  <c:v>-41.024656166549605</c:v>
                </c:pt>
                <c:pt idx="12">
                  <c:v>-40.02268019689203</c:v>
                </c:pt>
                <c:pt idx="13">
                  <c:v>-39.020474222876274</c:v>
                </c:pt>
                <c:pt idx="14">
                  <c:v>-38.01801307598302</c:v>
                </c:pt>
                <c:pt idx="15">
                  <c:v>-37.01526927555434</c:v>
                </c:pt>
                <c:pt idx="16">
                  <c:v>-36.01221294678319</c:v>
                </c:pt>
                <c:pt idx="17">
                  <c:v>-35.008811781953696</c:v>
                </c:pt>
                <c:pt idx="18">
                  <c:v>-34.00503106456527</c:v>
                </c:pt>
                <c:pt idx="19">
                  <c:v>-33.00083378230076</c:v>
                </c:pt>
                <c:pt idx="20">
                  <c:v>-31.996180862994834</c:v>
                </c:pt>
                <c:pt idx="21">
                  <c:v>-30.99103157835866</c:v>
                </c:pt>
                <c:pt idx="22">
                  <c:v>-29.985344173909454</c:v>
                </c:pt>
                <c:pt idx="23">
                  <c:v>-28.979076801218632</c:v>
                </c:pt>
                <c:pt idx="24">
                  <c:v>-27.9721888513502</c:v>
                </c:pt>
                <c:pt idx="25">
                  <c:v>-26.964642817631223</c:v>
                </c:pt>
                <c:pt idx="26">
                  <c:v>-25.956406853460994</c:v>
                </c:pt>
                <c:pt idx="27">
                  <c:v>-24.94745823893623</c:v>
                </c:pt>
                <c:pt idx="28">
                  <c:v>-23.937788031343594</c:v>
                </c:pt>
                <c:pt idx="29">
                  <c:v>-22.927407252248994</c:v>
                </c:pt>
                <c:pt idx="30">
                  <c:v>-21.91635506164047</c:v>
                </c:pt>
                <c:pt idx="31">
                  <c:v>-20.90470949122203</c:v>
                </c:pt>
                <c:pt idx="32">
                  <c:v>-19.89260145805561</c:v>
                </c:pt>
                <c:pt idx="33">
                  <c:v>-18.880232958456293</c:v>
                </c:pt>
                <c:pt idx="34">
                  <c:v>-17.867900549087995</c:v>
                </c:pt>
                <c:pt idx="35">
                  <c:v>-16.856025449309314</c:v>
                </c:pt>
                <c:pt idx="36">
                  <c:v>-15.84519182467794</c:v>
                </c:pt>
                <c:pt idx="37">
                  <c:v>-14.83619499208668</c:v>
                </c:pt>
                <c:pt idx="38">
                  <c:v>-13.830101340659649</c:v>
                </c:pt>
                <c:pt idx="39">
                  <c:v>-12.82832154910931</c:v>
                </c:pt>
                <c:pt idx="40">
                  <c:v>-11.832697974607276</c:v>
                </c:pt>
                <c:pt idx="41">
                  <c:v>-10.845605554311957</c:v>
                </c:pt>
                <c:pt idx="42">
                  <c:v>-9.870062743206192</c:v>
                </c:pt>
                <c:pt idx="43">
                  <c:v>-8.909844383132265</c:v>
                </c:pt>
                <c:pt idx="44">
                  <c:v>-7.969581527556652</c:v>
                </c:pt>
                <c:pt idx="45">
                  <c:v>-7.054824187940625</c:v>
                </c:pt>
                <c:pt idx="46">
                  <c:v>-6.17203293146956</c:v>
                </c:pt>
                <c:pt idx="47">
                  <c:v>-5.328457485091416</c:v>
                </c:pt>
                <c:pt idx="48">
                  <c:v>-4.531860820052385</c:v>
                </c:pt>
                <c:pt idx="49">
                  <c:v>-3.7900631845109323</c:v>
                </c:pt>
                <c:pt idx="50">
                  <c:v>-3.1103179215811734</c:v>
                </c:pt>
                <c:pt idx="51">
                  <c:v>-2.498586988514755</c:v>
                </c:pt>
                <c:pt idx="52">
                  <c:v>-1.9588420027609934</c:v>
                </c:pt>
                <c:pt idx="53">
                  <c:v>-1.4925473698753136</c:v>
                </c:pt>
                <c:pt idx="54">
                  <c:v>-1.0984594319022625</c:v>
                </c:pt>
                <c:pt idx="55">
                  <c:v>-0.7727973953135431</c:v>
                </c:pt>
                <c:pt idx="56">
                  <c:v>-0.5097384600603655</c:v>
                </c:pt>
                <c:pt idx="57">
                  <c:v>-0.30210776860247945</c:v>
                </c:pt>
                <c:pt idx="58">
                  <c:v>-0.1421062273838642</c:v>
                </c:pt>
                <c:pt idx="59">
                  <c:v>-0.02194637796031821</c:v>
                </c:pt>
                <c:pt idx="60">
                  <c:v>0.06567664500431138</c:v>
                </c:pt>
                <c:pt idx="61">
                  <c:v>0.12729495146600403</c:v>
                </c:pt>
                <c:pt idx="62">
                  <c:v>0.16853523185734887</c:v>
                </c:pt>
                <c:pt idx="63">
                  <c:v>0.19410268654460228</c:v>
                </c:pt>
                <c:pt idx="64">
                  <c:v>0.20783932635300817</c:v>
                </c:pt>
                <c:pt idx="65">
                  <c:v>0.21282178481392383</c:v>
                </c:pt>
                <c:pt idx="66">
                  <c:v>0.21147378867140282</c:v>
                </c:pt>
                <c:pt idx="67">
                  <c:v>0.20567764011345907</c:v>
                </c:pt>
                <c:pt idx="68">
                  <c:v>0.19687612763685788</c:v>
                </c:pt>
                <c:pt idx="69">
                  <c:v>0.1861610831706259</c:v>
                </c:pt>
                <c:pt idx="70">
                  <c:v>0.17434774976173317</c:v>
                </c:pt>
                <c:pt idx="71">
                  <c:v>0.16203574515397545</c:v>
                </c:pt>
                <c:pt idx="72">
                  <c:v>0.14965816617336158</c:v>
                </c:pt>
                <c:pt idx="73">
                  <c:v>0.13752062296768505</c:v>
                </c:pt>
                <c:pt idx="74">
                  <c:v>0.1258319542181165</c:v>
                </c:pt>
                <c:pt idx="75">
                  <c:v>0.11472820056625377</c:v>
                </c:pt>
                <c:pt idx="76">
                  <c:v>0.10429118922746883</c:v>
                </c:pt>
                <c:pt idx="77">
                  <c:v>0.0945628545630573</c:v>
                </c:pt>
                <c:pt idx="78">
                  <c:v>0.08555620994493959</c:v>
                </c:pt>
                <c:pt idx="79">
                  <c:v>0.07726370451706488</c:v>
                </c:pt>
                <c:pt idx="80">
                  <c:v>0.06966354588868087</c:v>
                </c:pt>
                <c:pt idx="81">
                  <c:v>0.06272444402112473</c:v>
                </c:pt>
                <c:pt idx="82">
                  <c:v>0.056409128575082915</c:v>
                </c:pt>
                <c:pt idx="83">
                  <c:v>0.0506769078827694</c:v>
                </c:pt>
                <c:pt idx="84">
                  <c:v>0.045485472459698084</c:v>
                </c:pt>
                <c:pt idx="85">
                  <c:v>0.040792114528237625</c:v>
                </c:pt>
                <c:pt idx="86">
                  <c:v>0.036554590679561835</c:v>
                </c:pt>
                <c:pt idx="87">
                  <c:v>0.03273207310775836</c:v>
                </c:pt>
                <c:pt idx="88">
                  <c:v>0.02928679165932709</c:v>
                </c:pt>
                <c:pt idx="89">
                  <c:v>0.02618595859164427</c:v>
                </c:pt>
                <c:pt idx="90">
                  <c:v>0.023401472186639086</c:v>
                </c:pt>
                <c:pt idx="91">
                  <c:v>0.020906709564225467</c:v>
                </c:pt>
                <c:pt idx="92">
                  <c:v>0.018674510711576737</c:v>
                </c:pt>
                <c:pt idx="93">
                  <c:v>0.01667817650575084</c:v>
                </c:pt>
                <c:pt idx="94">
                  <c:v>0.014892985881992287</c:v>
                </c:pt>
                <c:pt idx="95">
                  <c:v>0.013296744415238744</c:v>
                </c:pt>
                <c:pt idx="96">
                  <c:v>0.011869669782377381</c:v>
                </c:pt>
                <c:pt idx="97">
                  <c:v>0.010594100630732423</c:v>
                </c:pt>
                <c:pt idx="98">
                  <c:v>0.009454223768412172</c:v>
                </c:pt>
                <c:pt idx="99">
                  <c:v>0.008435853527754182</c:v>
                </c:pt>
              </c:numCache>
            </c:numRef>
          </c:val>
          <c:smooth val="0"/>
        </c:ser>
        <c:marker val="1"/>
        <c:axId val="7891215"/>
        <c:axId val="3912072"/>
      </c:lineChart>
      <c:catAx>
        <c:axId val="7891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072"/>
        <c:crosses val="autoZero"/>
        <c:auto val="1"/>
        <c:lblOffset val="100"/>
        <c:tickLblSkip val="5"/>
        <c:tickMarkSkip val="5"/>
        <c:noMultiLvlLbl val="0"/>
      </c:catAx>
      <c:valAx>
        <c:axId val="3912072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91215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75"/>
          <c:y val="0.94925"/>
          <c:w val="0.329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response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585"/>
          <c:w val="0.948"/>
          <c:h val="0.785"/>
        </c:manualLayout>
      </c:layout>
      <c:lineChart>
        <c:grouping val="standard"/>
        <c:varyColors val="0"/>
        <c:ser>
          <c:idx val="0"/>
          <c:order val="0"/>
          <c:tx>
            <c:v>correction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Table!$A$8:$A$107</c:f>
              <c:numCache>
                <c:ptCount val="100"/>
                <c:pt idx="0">
                  <c:v>1</c:v>
                </c:pt>
                <c:pt idx="1">
                  <c:v>1.0592537251772889</c:v>
                </c:pt>
                <c:pt idx="2">
                  <c:v>1.1220184543019633</c:v>
                </c:pt>
                <c:pt idx="3">
                  <c:v>1.1885022274370183</c:v>
                </c:pt>
                <c:pt idx="4">
                  <c:v>1.258925411794167</c:v>
                </c:pt>
                <c:pt idx="5">
                  <c:v>1.333521432163324</c:v>
                </c:pt>
                <c:pt idx="6">
                  <c:v>1.4125375446227542</c:v>
                </c:pt>
                <c:pt idx="7">
                  <c:v>1.4962356560944332</c:v>
                </c:pt>
                <c:pt idx="8">
                  <c:v>1.5848931924611134</c:v>
                </c:pt>
                <c:pt idx="9">
                  <c:v>1.6788040181225603</c:v>
                </c:pt>
                <c:pt idx="10">
                  <c:v>1.7782794100389228</c:v>
                </c:pt>
                <c:pt idx="11">
                  <c:v>1.8836490894898006</c:v>
                </c:pt>
                <c:pt idx="12">
                  <c:v>1.9952623149688797</c:v>
                </c:pt>
                <c:pt idx="13">
                  <c:v>2.113489039836647</c:v>
                </c:pt>
                <c:pt idx="14">
                  <c:v>2.2387211385683394</c:v>
                </c:pt>
                <c:pt idx="15">
                  <c:v>2.371373705661655</c:v>
                </c:pt>
                <c:pt idx="16">
                  <c:v>2.51188643150958</c:v>
                </c:pt>
                <c:pt idx="17">
                  <c:v>2.6607250597988097</c:v>
                </c:pt>
                <c:pt idx="18">
                  <c:v>2.8183829312644537</c:v>
                </c:pt>
                <c:pt idx="19">
                  <c:v>2.9853826189179595</c:v>
                </c:pt>
                <c:pt idx="20">
                  <c:v>3.162277660168379</c:v>
                </c:pt>
                <c:pt idx="21">
                  <c:v>3.349654391578276</c:v>
                </c:pt>
                <c:pt idx="22">
                  <c:v>3.548133892335754</c:v>
                </c:pt>
                <c:pt idx="23">
                  <c:v>3.758374042884441</c:v>
                </c:pt>
                <c:pt idx="24">
                  <c:v>3.9810717055349722</c:v>
                </c:pt>
                <c:pt idx="25">
                  <c:v>4.216965034285822</c:v>
                </c:pt>
                <c:pt idx="26">
                  <c:v>4.466835921509631</c:v>
                </c:pt>
                <c:pt idx="27">
                  <c:v>4.7315125896148045</c:v>
                </c:pt>
                <c:pt idx="28">
                  <c:v>5.011872336272723</c:v>
                </c:pt>
                <c:pt idx="29">
                  <c:v>5.3088444423098835</c:v>
                </c:pt>
                <c:pt idx="30">
                  <c:v>5.623413251903491</c:v>
                </c:pt>
                <c:pt idx="31">
                  <c:v>5.9566214352901055</c:v>
                </c:pt>
                <c:pt idx="32">
                  <c:v>6.309573444801933</c:v>
                </c:pt>
                <c:pt idx="33">
                  <c:v>6.683439175686147</c:v>
                </c:pt>
                <c:pt idx="34">
                  <c:v>7.07945784384138</c:v>
                </c:pt>
                <c:pt idx="35">
                  <c:v>7.49894209332456</c:v>
                </c:pt>
                <c:pt idx="36">
                  <c:v>7.943282347242817</c:v>
                </c:pt>
                <c:pt idx="37">
                  <c:v>8.413951416451953</c:v>
                </c:pt>
                <c:pt idx="38">
                  <c:v>8.912509381337458</c:v>
                </c:pt>
                <c:pt idx="39">
                  <c:v>9.440608762859236</c:v>
                </c:pt>
                <c:pt idx="40">
                  <c:v>10.000000000000004</c:v>
                </c:pt>
                <c:pt idx="41">
                  <c:v>10.592537251772892</c:v>
                </c:pt>
                <c:pt idx="42">
                  <c:v>11.220184543019638</c:v>
                </c:pt>
                <c:pt idx="43">
                  <c:v>11.885022274370188</c:v>
                </c:pt>
                <c:pt idx="44">
                  <c:v>12.589254117941676</c:v>
                </c:pt>
                <c:pt idx="45">
                  <c:v>13.335214321633245</c:v>
                </c:pt>
                <c:pt idx="46">
                  <c:v>14.125375446227547</c:v>
                </c:pt>
                <c:pt idx="47">
                  <c:v>14.96235656094434</c:v>
                </c:pt>
                <c:pt idx="48">
                  <c:v>15.84893192461114</c:v>
                </c:pt>
                <c:pt idx="49">
                  <c:v>16.788040181225607</c:v>
                </c:pt>
                <c:pt idx="50">
                  <c:v>17.782794100389232</c:v>
                </c:pt>
                <c:pt idx="51">
                  <c:v>18.83649089489801</c:v>
                </c:pt>
                <c:pt idx="52">
                  <c:v>19.9526231496888</c:v>
                </c:pt>
                <c:pt idx="53">
                  <c:v>21.134890398366473</c:v>
                </c:pt>
                <c:pt idx="54">
                  <c:v>22.3872113856834</c:v>
                </c:pt>
                <c:pt idx="55">
                  <c:v>23.71373705661656</c:v>
                </c:pt>
                <c:pt idx="56">
                  <c:v>25.11886431509581</c:v>
                </c:pt>
                <c:pt idx="57">
                  <c:v>26.607250597988106</c:v>
                </c:pt>
                <c:pt idx="58">
                  <c:v>28.183829312644548</c:v>
                </c:pt>
                <c:pt idx="59">
                  <c:v>29.853826189179607</c:v>
                </c:pt>
                <c:pt idx="60">
                  <c:v>31.622776601683803</c:v>
                </c:pt>
                <c:pt idx="61">
                  <c:v>33.49654391578277</c:v>
                </c:pt>
                <c:pt idx="62">
                  <c:v>35.481338923357555</c:v>
                </c:pt>
                <c:pt idx="63">
                  <c:v>37.58374042884443</c:v>
                </c:pt>
                <c:pt idx="64">
                  <c:v>39.81071705534974</c:v>
                </c:pt>
                <c:pt idx="65">
                  <c:v>42.16965034285824</c:v>
                </c:pt>
                <c:pt idx="66">
                  <c:v>44.66835921509633</c:v>
                </c:pt>
                <c:pt idx="67">
                  <c:v>47.31512589614807</c:v>
                </c:pt>
                <c:pt idx="68">
                  <c:v>50.11872336272725</c:v>
                </c:pt>
                <c:pt idx="69">
                  <c:v>53.08844442309886</c:v>
                </c:pt>
                <c:pt idx="70">
                  <c:v>56.23413251903494</c:v>
                </c:pt>
                <c:pt idx="71">
                  <c:v>59.56621435290108</c:v>
                </c:pt>
                <c:pt idx="72">
                  <c:v>63.09573444801936</c:v>
                </c:pt>
                <c:pt idx="73">
                  <c:v>66.83439175686149</c:v>
                </c:pt>
                <c:pt idx="74">
                  <c:v>70.79457843841382</c:v>
                </c:pt>
                <c:pt idx="75">
                  <c:v>74.98942093324561</c:v>
                </c:pt>
                <c:pt idx="76">
                  <c:v>79.43282347242818</c:v>
                </c:pt>
                <c:pt idx="77">
                  <c:v>84.13951416451954</c:v>
                </c:pt>
                <c:pt idx="78">
                  <c:v>89.12509381337459</c:v>
                </c:pt>
                <c:pt idx="79">
                  <c:v>94.40608762859237</c:v>
                </c:pt>
                <c:pt idx="80">
                  <c:v>100.00000000000004</c:v>
                </c:pt>
                <c:pt idx="81">
                  <c:v>105.92537251772893</c:v>
                </c:pt>
                <c:pt idx="82">
                  <c:v>112.20184543019639</c:v>
                </c:pt>
                <c:pt idx="83">
                  <c:v>118.85022274370189</c:v>
                </c:pt>
                <c:pt idx="84">
                  <c:v>125.89254117941677</c:v>
                </c:pt>
                <c:pt idx="85">
                  <c:v>133.35214321633245</c:v>
                </c:pt>
                <c:pt idx="86">
                  <c:v>141.25375446227548</c:v>
                </c:pt>
                <c:pt idx="87">
                  <c:v>149.6235656094434</c:v>
                </c:pt>
                <c:pt idx="88">
                  <c:v>158.48931924611142</c:v>
                </c:pt>
                <c:pt idx="89">
                  <c:v>167.8804018122561</c:v>
                </c:pt>
                <c:pt idx="90">
                  <c:v>177.82794100389236</c:v>
                </c:pt>
                <c:pt idx="91">
                  <c:v>188.36490894898014</c:v>
                </c:pt>
                <c:pt idx="92">
                  <c:v>199.52623149688804</c:v>
                </c:pt>
                <c:pt idx="93">
                  <c:v>211.34890398366477</c:v>
                </c:pt>
                <c:pt idx="94">
                  <c:v>223.87211385683406</c:v>
                </c:pt>
                <c:pt idx="95">
                  <c:v>237.13737056616563</c:v>
                </c:pt>
                <c:pt idx="96">
                  <c:v>251.18864315095811</c:v>
                </c:pt>
                <c:pt idx="97">
                  <c:v>266.0725059798811</c:v>
                </c:pt>
                <c:pt idx="98">
                  <c:v>281.83829312644554</c:v>
                </c:pt>
                <c:pt idx="99">
                  <c:v>298.53826189179614</c:v>
                </c:pt>
              </c:numCache>
            </c:numRef>
          </c:cat>
          <c:val>
            <c:numRef>
              <c:f>Table!$E$8:$E$107</c:f>
              <c:numCache>
                <c:ptCount val="100"/>
                <c:pt idx="0">
                  <c:v>36.6941640322312</c:v>
                </c:pt>
                <c:pt idx="1">
                  <c:v>36.694703610794264</c:v>
                </c:pt>
                <c:pt idx="2">
                  <c:v>36.69530815437433</c:v>
                </c:pt>
                <c:pt idx="3">
                  <c:v>36.69598536321759</c:v>
                </c:pt>
                <c:pt idx="4">
                  <c:v>36.696743818239625</c:v>
                </c:pt>
                <c:pt idx="5">
                  <c:v>36.69759307314652</c:v>
                </c:pt>
                <c:pt idx="6">
                  <c:v>36.69854375379034</c:v>
                </c:pt>
                <c:pt idx="7">
                  <c:v>36.699607664590246</c:v>
                </c:pt>
                <c:pt idx="8">
                  <c:v>36.70079790155184</c:v>
                </c:pt>
                <c:pt idx="9">
                  <c:v>36.70212897100792</c:v>
                </c:pt>
                <c:pt idx="10">
                  <c:v>36.70361691264995</c:v>
                </c:pt>
                <c:pt idx="11">
                  <c:v>36.705279424678054</c:v>
                </c:pt>
                <c:pt idx="12">
                  <c:v>36.707135987912054</c:v>
                </c:pt>
                <c:pt idx="13">
                  <c:v>36.70920798440523</c:v>
                </c:pt>
                <c:pt idx="14">
                  <c:v>36.71151880439427</c:v>
                </c:pt>
                <c:pt idx="15">
                  <c:v>36.71409393318321</c:v>
                </c:pt>
                <c:pt idx="16">
                  <c:v>36.71696100664454</c:v>
                </c:pt>
                <c:pt idx="17">
                  <c:v>36.72014982022879</c:v>
                </c:pt>
                <c:pt idx="18">
                  <c:v>36.723692271453075</c:v>
                </c:pt>
                <c:pt idx="19">
                  <c:v>36.72762220946211</c:v>
                </c:pt>
                <c:pt idx="20">
                  <c:v>36.73197515700528</c:v>
                </c:pt>
                <c:pt idx="21">
                  <c:v>36.73678785951109</c:v>
                </c:pt>
                <c:pt idx="22">
                  <c:v>36.74209760217878</c:v>
                </c:pt>
                <c:pt idx="23">
                  <c:v>36.747941218263406</c:v>
                </c:pt>
                <c:pt idx="24">
                  <c:v>36.754353688885146</c:v>
                </c:pt>
                <c:pt idx="25">
                  <c:v>36.76136620532422</c:v>
                </c:pt>
                <c:pt idx="26">
                  <c:v>36.76900352708701</c:v>
                </c:pt>
                <c:pt idx="27">
                  <c:v>36.77728042083228</c:v>
                </c:pt>
                <c:pt idx="28">
                  <c:v>36.7861969038314</c:v>
                </c:pt>
                <c:pt idx="29">
                  <c:v>36.79573193779877</c:v>
                </c:pt>
                <c:pt idx="30">
                  <c:v>36.80583512102073</c:v>
                </c:pt>
                <c:pt idx="31">
                  <c:v>36.81641580486832</c:v>
                </c:pt>
                <c:pt idx="32">
                  <c:v>36.827328911449015</c:v>
                </c:pt>
                <c:pt idx="33">
                  <c:v>36.83835655018512</c:v>
                </c:pt>
                <c:pt idx="34">
                  <c:v>36.849184323770444</c:v>
                </c:pt>
                <c:pt idx="35">
                  <c:v>36.85937098652126</c:v>
                </c:pt>
                <c:pt idx="36">
                  <c:v>36.86830989190081</c:v>
                </c:pt>
                <c:pt idx="37">
                  <c:v>36.87518048500308</c:v>
                </c:pt>
                <c:pt idx="38">
                  <c:v>36.8788880416381</c:v>
                </c:pt>
                <c:pt idx="39">
                  <c:v>36.87799006853315</c:v>
                </c:pt>
                <c:pt idx="40">
                  <c:v>36.87060848417881</c:v>
                </c:pt>
                <c:pt idx="41">
                  <c:v>36.85432823303436</c:v>
                </c:pt>
                <c:pt idx="42">
                  <c:v>36.82608580246913</c:v>
                </c:pt>
                <c:pt idx="43">
                  <c:v>36.78205573963215</c:v>
                </c:pt>
                <c:pt idx="44">
                  <c:v>36.7175501347063</c:v>
                </c:pt>
                <c:pt idx="45">
                  <c:v>36.62695509440273</c:v>
                </c:pt>
                <c:pt idx="46">
                  <c:v>36.50373826422413</c:v>
                </c:pt>
                <c:pt idx="47">
                  <c:v>36.340569231149125</c:v>
                </c:pt>
                <c:pt idx="48">
                  <c:v>36.12959431720557</c:v>
                </c:pt>
                <c:pt idx="49">
                  <c:v>35.86289127874183</c:v>
                </c:pt>
                <c:pt idx="50">
                  <c:v>35.533092053793276</c:v>
                </c:pt>
                <c:pt idx="51">
                  <c:v>35.134105618492036</c:v>
                </c:pt>
                <c:pt idx="52">
                  <c:v>34.661815099811676</c:v>
                </c:pt>
                <c:pt idx="53">
                  <c:v>34.114592558442965</c:v>
                </c:pt>
                <c:pt idx="54">
                  <c:v>33.49349746691</c:v>
                </c:pt>
                <c:pt idx="55">
                  <c:v>32.80210308163289</c:v>
                </c:pt>
                <c:pt idx="56">
                  <c:v>32.04599823811456</c:v>
                </c:pt>
                <c:pt idx="57">
                  <c:v>31.232093892755227</c:v>
                </c:pt>
                <c:pt idx="58">
                  <c:v>30.367891291238923</c:v>
                </c:pt>
                <c:pt idx="59">
                  <c:v>29.460841506862934</c:v>
                </c:pt>
                <c:pt idx="60">
                  <c:v>28.517869218096315</c:v>
                </c:pt>
                <c:pt idx="61">
                  <c:v>27.545076497765937</c:v>
                </c:pt>
                <c:pt idx="62">
                  <c:v>26.547603186356366</c:v>
                </c:pt>
                <c:pt idx="63">
                  <c:v>25.529602791850373</c:v>
                </c:pt>
                <c:pt idx="64">
                  <c:v>24.49429151375621</c:v>
                </c:pt>
                <c:pt idx="65">
                  <c:v>23.444035321782266</c:v>
                </c:pt>
                <c:pt idx="66">
                  <c:v>22.380449992237487</c:v>
                </c:pt>
                <c:pt idx="67">
                  <c:v>21.30449817795739</c:v>
                </c:pt>
                <c:pt idx="68">
                  <c:v>20.216574620180676</c:v>
                </c:pt>
                <c:pt idx="69">
                  <c:v>19.116575392805238</c:v>
                </c:pt>
                <c:pt idx="70">
                  <c:v>18.003950026307432</c:v>
                </c:pt>
                <c:pt idx="71">
                  <c:v>16.877737050257892</c:v>
                </c:pt>
                <c:pt idx="72">
                  <c:v>15.736584442703837</c:v>
                </c:pt>
                <c:pt idx="73">
                  <c:v>14.57875713649809</c:v>
                </c:pt>
                <c:pt idx="74">
                  <c:v>13.402134542369307</c:v>
                </c:pt>
                <c:pt idx="75">
                  <c:v>12.204202529498257</c:v>
                </c:pt>
                <c:pt idx="76">
                  <c:v>10.982047251604959</c:v>
                </c:pt>
                <c:pt idx="77">
                  <c:v>9.732364011378188</c:v>
                </c:pt>
                <c:pt idx="78">
                  <c:v>8.451505607080481</c:v>
                </c:pt>
                <c:pt idx="79">
                  <c:v>7.135616217162642</c:v>
                </c:pt>
                <c:pt idx="80">
                  <c:v>5.780938158572942</c:v>
                </c:pt>
                <c:pt idx="81">
                  <c:v>4.3844569312768815</c:v>
                </c:pt>
                <c:pt idx="82">
                  <c:v>2.9451938952491585</c:v>
                </c:pt>
                <c:pt idx="83">
                  <c:v>1.4667043621606832</c:v>
                </c:pt>
                <c:pt idx="84">
                  <c:v>-0.03830238637020901</c:v>
                </c:pt>
                <c:pt idx="85">
                  <c:v>-1.5400629957222431</c:v>
                </c:pt>
                <c:pt idx="86">
                  <c:v>-2.9803856785309057</c:v>
                </c:pt>
                <c:pt idx="87">
                  <c:v>-4.262703670131815</c:v>
                </c:pt>
                <c:pt idx="88">
                  <c:v>-5.260069673069294</c:v>
                </c:pt>
                <c:pt idx="89">
                  <c:v>-5.862104575885674</c:v>
                </c:pt>
                <c:pt idx="90">
                  <c:v>-6.043398122966578</c:v>
                </c:pt>
                <c:pt idx="91">
                  <c:v>-5.8824490164657695</c:v>
                </c:pt>
                <c:pt idx="92">
                  <c:v>-5.506971839615585</c:v>
                </c:pt>
                <c:pt idx="93">
                  <c:v>-5.030644256931218</c:v>
                </c:pt>
                <c:pt idx="94">
                  <c:v>-4.528751271473052</c:v>
                </c:pt>
                <c:pt idx="95">
                  <c:v>-4.04270514702192</c:v>
                </c:pt>
                <c:pt idx="96">
                  <c:v>-3.591937586937666</c:v>
                </c:pt>
                <c:pt idx="97">
                  <c:v>-3.1835443732414133</c:v>
                </c:pt>
                <c:pt idx="98">
                  <c:v>-2.8182826350342443</c:v>
                </c:pt>
                <c:pt idx="99">
                  <c:v>-2.4939097435687265</c:v>
                </c:pt>
              </c:numCache>
            </c:numRef>
          </c:val>
          <c:smooth val="0"/>
        </c:ser>
        <c:ser>
          <c:idx val="1"/>
          <c:order val="1"/>
          <c:tx>
            <c:v>speaker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Table!$H$8:$H$107</c:f>
              <c:numCache>
                <c:ptCount val="100"/>
                <c:pt idx="0">
                  <c:v>-88.73063835702663</c:v>
                </c:pt>
                <c:pt idx="1">
                  <c:v>-87.73060470566337</c:v>
                </c:pt>
                <c:pt idx="2">
                  <c:v>-86.73056694810856</c:v>
                </c:pt>
                <c:pt idx="3">
                  <c:v>-85.73052458330412</c:v>
                </c:pt>
                <c:pt idx="4">
                  <c:v>-84.73047704904657</c:v>
                </c:pt>
                <c:pt idx="5">
                  <c:v>-83.73042371452449</c:v>
                </c:pt>
                <c:pt idx="6">
                  <c:v>-82.73036387194473</c:v>
                </c:pt>
                <c:pt idx="7">
                  <c:v>-81.73029672713639</c:v>
                </c:pt>
                <c:pt idx="8">
                  <c:v>-80.73022138900751</c:v>
                </c:pt>
                <c:pt idx="9">
                  <c:v>-79.73013685771436</c:v>
                </c:pt>
                <c:pt idx="10">
                  <c:v>-78.73004201138603</c:v>
                </c:pt>
                <c:pt idx="11">
                  <c:v>-77.72993559122766</c:v>
                </c:pt>
                <c:pt idx="12">
                  <c:v>-76.72981618480408</c:v>
                </c:pt>
                <c:pt idx="13">
                  <c:v>-75.7296822072815</c:v>
                </c:pt>
                <c:pt idx="14">
                  <c:v>-74.72953188037728</c:v>
                </c:pt>
                <c:pt idx="15">
                  <c:v>-73.72936320873755</c:v>
                </c:pt>
                <c:pt idx="16">
                  <c:v>-72.72917395342772</c:v>
                </c:pt>
                <c:pt idx="17">
                  <c:v>-71.7289616021825</c:v>
                </c:pt>
                <c:pt idx="18">
                  <c:v>-70.72872333601835</c:v>
                </c:pt>
                <c:pt idx="19">
                  <c:v>-69.72845599176287</c:v>
                </c:pt>
                <c:pt idx="20">
                  <c:v>-68.72815602000011</c:v>
                </c:pt>
                <c:pt idx="21">
                  <c:v>-67.72781943786975</c:v>
                </c:pt>
                <c:pt idx="22">
                  <c:v>-66.72744177608823</c:v>
                </c:pt>
                <c:pt idx="23">
                  <c:v>-65.72701801948205</c:v>
                </c:pt>
                <c:pt idx="24">
                  <c:v>-64.72654254023534</c:v>
                </c:pt>
                <c:pt idx="25">
                  <c:v>-63.72600902295545</c:v>
                </c:pt>
                <c:pt idx="26">
                  <c:v>-62.725410380548006</c:v>
                </c:pt>
                <c:pt idx="27">
                  <c:v>-61.724738659768505</c:v>
                </c:pt>
                <c:pt idx="28">
                  <c:v>-60.723984935175</c:v>
                </c:pt>
                <c:pt idx="29">
                  <c:v>-59.72313919004776</c:v>
                </c:pt>
                <c:pt idx="30">
                  <c:v>-58.722190182661194</c:v>
                </c:pt>
                <c:pt idx="31">
                  <c:v>-57.72112529609035</c:v>
                </c:pt>
                <c:pt idx="32">
                  <c:v>-56.719930369504624</c:v>
                </c:pt>
                <c:pt idx="33">
                  <c:v>-55.71858950864141</c:v>
                </c:pt>
                <c:pt idx="34">
                  <c:v>-54.71708487285844</c:v>
                </c:pt>
                <c:pt idx="35">
                  <c:v>-53.71539643583057</c:v>
                </c:pt>
                <c:pt idx="36">
                  <c:v>-52.713501716578754</c:v>
                </c:pt>
                <c:pt idx="37">
                  <c:v>-51.71137547708976</c:v>
                </c:pt>
                <c:pt idx="38">
                  <c:v>-50.708989382297744</c:v>
                </c:pt>
                <c:pt idx="39">
                  <c:v>-49.706311617642456</c:v>
                </c:pt>
                <c:pt idx="40">
                  <c:v>-48.70330645878609</c:v>
                </c:pt>
                <c:pt idx="41">
                  <c:v>-47.69993378734632</c:v>
                </c:pt>
                <c:pt idx="42">
                  <c:v>-46.69614854567533</c:v>
                </c:pt>
                <c:pt idx="43">
                  <c:v>-45.69190012276441</c:v>
                </c:pt>
                <c:pt idx="44">
                  <c:v>-44.68713166226295</c:v>
                </c:pt>
                <c:pt idx="45">
                  <c:v>-43.681779282343356</c:v>
                </c:pt>
                <c:pt idx="46">
                  <c:v>-42.675771195693684</c:v>
                </c:pt>
                <c:pt idx="47">
                  <c:v>-41.669026716240545</c:v>
                </c:pt>
                <c:pt idx="48">
                  <c:v>-40.66145513725796</c:v>
                </c:pt>
                <c:pt idx="49">
                  <c:v>-39.65295446325276</c:v>
                </c:pt>
                <c:pt idx="50">
                  <c:v>-38.64340997537445</c:v>
                </c:pt>
                <c:pt idx="51">
                  <c:v>-37.63269260700679</c:v>
                </c:pt>
                <c:pt idx="52">
                  <c:v>-36.62065710257267</c:v>
                </c:pt>
                <c:pt idx="53">
                  <c:v>-35.60713992831828</c:v>
                </c:pt>
                <c:pt idx="54">
                  <c:v>-34.59195689881226</c:v>
                </c:pt>
                <c:pt idx="55">
                  <c:v>-33.57490047694643</c:v>
                </c:pt>
                <c:pt idx="56">
                  <c:v>-32.555736698174925</c:v>
                </c:pt>
                <c:pt idx="57">
                  <c:v>-31.534201661357706</c:v>
                </c:pt>
                <c:pt idx="58">
                  <c:v>-30.509997518622786</c:v>
                </c:pt>
                <c:pt idx="59">
                  <c:v>-29.482787884823253</c:v>
                </c:pt>
                <c:pt idx="60">
                  <c:v>-28.452192573092002</c:v>
                </c:pt>
                <c:pt idx="61">
                  <c:v>-27.417781546299935</c:v>
                </c:pt>
                <c:pt idx="62">
                  <c:v>-26.37906795449902</c:v>
                </c:pt>
                <c:pt idx="63">
                  <c:v>-25.335500105305773</c:v>
                </c:pt>
                <c:pt idx="64">
                  <c:v>-24.2864521874032</c:v>
                </c:pt>
                <c:pt idx="65">
                  <c:v>-23.23121353696834</c:v>
                </c:pt>
                <c:pt idx="66">
                  <c:v>-22.168976203566082</c:v>
                </c:pt>
                <c:pt idx="67">
                  <c:v>-21.09882053784393</c:v>
                </c:pt>
                <c:pt idx="68">
                  <c:v>-20.019698492543817</c:v>
                </c:pt>
                <c:pt idx="69">
                  <c:v>-18.93041430963461</c:v>
                </c:pt>
                <c:pt idx="70">
                  <c:v>-17.8296022765457</c:v>
                </c:pt>
                <c:pt idx="71">
                  <c:v>-16.715701305103913</c:v>
                </c:pt>
                <c:pt idx="72">
                  <c:v>-15.586926276530475</c:v>
                </c:pt>
                <c:pt idx="73">
                  <c:v>-14.441236513530406</c:v>
                </c:pt>
                <c:pt idx="74">
                  <c:v>-13.27630258815119</c:v>
                </c:pt>
                <c:pt idx="75">
                  <c:v>-12.089474328932004</c:v>
                </c:pt>
                <c:pt idx="76">
                  <c:v>-10.87775606237749</c:v>
                </c:pt>
                <c:pt idx="77">
                  <c:v>-9.637801156815133</c:v>
                </c:pt>
                <c:pt idx="78">
                  <c:v>-8.365949397135541</c:v>
                </c:pt>
                <c:pt idx="79">
                  <c:v>-7.058352512645577</c:v>
                </c:pt>
                <c:pt idx="80">
                  <c:v>-5.711274612684262</c:v>
                </c:pt>
                <c:pt idx="81">
                  <c:v>-4.3217324872557565</c:v>
                </c:pt>
                <c:pt idx="82">
                  <c:v>-2.888784766674075</c:v>
                </c:pt>
                <c:pt idx="83">
                  <c:v>-1.4160274542779145</c:v>
                </c:pt>
                <c:pt idx="84">
                  <c:v>0.08378785882990623</c:v>
                </c:pt>
                <c:pt idx="85">
                  <c:v>1.5808551102504809</c:v>
                </c:pt>
                <c:pt idx="86">
                  <c:v>3.016940269210467</c:v>
                </c:pt>
                <c:pt idx="87">
                  <c:v>4.2954357432395724</c:v>
                </c:pt>
                <c:pt idx="88">
                  <c:v>5.289356464728621</c:v>
                </c:pt>
                <c:pt idx="89">
                  <c:v>5.888290534477319</c:v>
                </c:pt>
                <c:pt idx="90">
                  <c:v>6.066799595153217</c:v>
                </c:pt>
                <c:pt idx="91">
                  <c:v>5.903355726029995</c:v>
                </c:pt>
                <c:pt idx="92">
                  <c:v>5.525646350327161</c:v>
                </c:pt>
                <c:pt idx="93">
                  <c:v>5.047322433436968</c:v>
                </c:pt>
                <c:pt idx="94">
                  <c:v>4.543644257355044</c:v>
                </c:pt>
                <c:pt idx="95">
                  <c:v>4.056001891437157</c:v>
                </c:pt>
                <c:pt idx="96">
                  <c:v>3.6038072567200437</c:v>
                </c:pt>
                <c:pt idx="97">
                  <c:v>3.194138473872146</c:v>
                </c:pt>
                <c:pt idx="98">
                  <c:v>2.8277368588026572</c:v>
                </c:pt>
                <c:pt idx="99">
                  <c:v>2.5023455970964807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Table!$K$8:$K$107</c:f>
              <c:numCache>
                <c:ptCount val="100"/>
                <c:pt idx="0">
                  <c:v>-52.036474324795435</c:v>
                </c:pt>
                <c:pt idx="1">
                  <c:v>-51.0359010948691</c:v>
                </c:pt>
                <c:pt idx="2">
                  <c:v>-50.035258793734236</c:v>
                </c:pt>
                <c:pt idx="3">
                  <c:v>-49.03453922008653</c:v>
                </c:pt>
                <c:pt idx="4">
                  <c:v>-48.033733230806945</c:v>
                </c:pt>
                <c:pt idx="5">
                  <c:v>-47.03283064137796</c:v>
                </c:pt>
                <c:pt idx="6">
                  <c:v>-46.031820118154386</c:v>
                </c:pt>
                <c:pt idx="7">
                  <c:v>-45.030689062546145</c:v>
                </c:pt>
                <c:pt idx="8">
                  <c:v>-44.02942348745566</c:v>
                </c:pt>
                <c:pt idx="9">
                  <c:v>-43.02800788670643</c:v>
                </c:pt>
                <c:pt idx="10">
                  <c:v>-42.026425098736084</c:v>
                </c:pt>
                <c:pt idx="11">
                  <c:v>-41.024656166549605</c:v>
                </c:pt>
                <c:pt idx="12">
                  <c:v>-40.02268019689203</c:v>
                </c:pt>
                <c:pt idx="13">
                  <c:v>-39.020474222876274</c:v>
                </c:pt>
                <c:pt idx="14">
                  <c:v>-38.01801307598302</c:v>
                </c:pt>
                <c:pt idx="15">
                  <c:v>-37.01526927555434</c:v>
                </c:pt>
                <c:pt idx="16">
                  <c:v>-36.01221294678319</c:v>
                </c:pt>
                <c:pt idx="17">
                  <c:v>-35.008811781953696</c:v>
                </c:pt>
                <c:pt idx="18">
                  <c:v>-34.00503106456527</c:v>
                </c:pt>
                <c:pt idx="19">
                  <c:v>-33.00083378230076</c:v>
                </c:pt>
                <c:pt idx="20">
                  <c:v>-31.996180862994834</c:v>
                </c:pt>
                <c:pt idx="21">
                  <c:v>-30.99103157835866</c:v>
                </c:pt>
                <c:pt idx="22">
                  <c:v>-29.985344173909454</c:v>
                </c:pt>
                <c:pt idx="23">
                  <c:v>-28.979076801218632</c:v>
                </c:pt>
                <c:pt idx="24">
                  <c:v>-27.9721888513502</c:v>
                </c:pt>
                <c:pt idx="25">
                  <c:v>-26.964642817631223</c:v>
                </c:pt>
                <c:pt idx="26">
                  <c:v>-25.956406853460994</c:v>
                </c:pt>
                <c:pt idx="27">
                  <c:v>-24.94745823893623</c:v>
                </c:pt>
                <c:pt idx="28">
                  <c:v>-23.937788031343594</c:v>
                </c:pt>
                <c:pt idx="29">
                  <c:v>-22.927407252248994</c:v>
                </c:pt>
                <c:pt idx="30">
                  <c:v>-21.91635506164047</c:v>
                </c:pt>
                <c:pt idx="31">
                  <c:v>-20.90470949122203</c:v>
                </c:pt>
                <c:pt idx="32">
                  <c:v>-19.89260145805561</c:v>
                </c:pt>
                <c:pt idx="33">
                  <c:v>-18.880232958456293</c:v>
                </c:pt>
                <c:pt idx="34">
                  <c:v>-17.867900549087995</c:v>
                </c:pt>
                <c:pt idx="35">
                  <c:v>-16.856025449309314</c:v>
                </c:pt>
                <c:pt idx="36">
                  <c:v>-15.84519182467794</c:v>
                </c:pt>
                <c:pt idx="37">
                  <c:v>-14.83619499208668</c:v>
                </c:pt>
                <c:pt idx="38">
                  <c:v>-13.830101340659649</c:v>
                </c:pt>
                <c:pt idx="39">
                  <c:v>-12.82832154910931</c:v>
                </c:pt>
                <c:pt idx="40">
                  <c:v>-11.832697974607276</c:v>
                </c:pt>
                <c:pt idx="41">
                  <c:v>-10.845605554311957</c:v>
                </c:pt>
                <c:pt idx="42">
                  <c:v>-9.870062743206192</c:v>
                </c:pt>
                <c:pt idx="43">
                  <c:v>-8.909844383132265</c:v>
                </c:pt>
                <c:pt idx="44">
                  <c:v>-7.969581527556652</c:v>
                </c:pt>
                <c:pt idx="45">
                  <c:v>-7.054824187940625</c:v>
                </c:pt>
                <c:pt idx="46">
                  <c:v>-6.17203293146956</c:v>
                </c:pt>
                <c:pt idx="47">
                  <c:v>-5.328457485091416</c:v>
                </c:pt>
                <c:pt idx="48">
                  <c:v>-4.531860820052385</c:v>
                </c:pt>
                <c:pt idx="49">
                  <c:v>-3.7900631845109323</c:v>
                </c:pt>
                <c:pt idx="50">
                  <c:v>-3.1103179215811734</c:v>
                </c:pt>
                <c:pt idx="51">
                  <c:v>-2.498586988514755</c:v>
                </c:pt>
                <c:pt idx="52">
                  <c:v>-1.9588420027609934</c:v>
                </c:pt>
                <c:pt idx="53">
                  <c:v>-1.4925473698753136</c:v>
                </c:pt>
                <c:pt idx="54">
                  <c:v>-1.0984594319022625</c:v>
                </c:pt>
                <c:pt idx="55">
                  <c:v>-0.7727973953135431</c:v>
                </c:pt>
                <c:pt idx="56">
                  <c:v>-0.5097384600603655</c:v>
                </c:pt>
                <c:pt idx="57">
                  <c:v>-0.30210776860247945</c:v>
                </c:pt>
                <c:pt idx="58">
                  <c:v>-0.1421062273838642</c:v>
                </c:pt>
                <c:pt idx="59">
                  <c:v>-0.02194637796031821</c:v>
                </c:pt>
                <c:pt idx="60">
                  <c:v>0.06567664500431138</c:v>
                </c:pt>
                <c:pt idx="61">
                  <c:v>0.12729495146600403</c:v>
                </c:pt>
                <c:pt idx="62">
                  <c:v>0.16853523185734887</c:v>
                </c:pt>
                <c:pt idx="63">
                  <c:v>0.19410268654460228</c:v>
                </c:pt>
                <c:pt idx="64">
                  <c:v>0.20783932635300817</c:v>
                </c:pt>
                <c:pt idx="65">
                  <c:v>0.21282178481392383</c:v>
                </c:pt>
                <c:pt idx="66">
                  <c:v>0.21147378867140282</c:v>
                </c:pt>
                <c:pt idx="67">
                  <c:v>0.20567764011345907</c:v>
                </c:pt>
                <c:pt idx="68">
                  <c:v>0.19687612763685788</c:v>
                </c:pt>
                <c:pt idx="69">
                  <c:v>0.1861610831706259</c:v>
                </c:pt>
                <c:pt idx="70">
                  <c:v>0.17434774976173317</c:v>
                </c:pt>
                <c:pt idx="71">
                  <c:v>0.16203574515397545</c:v>
                </c:pt>
                <c:pt idx="72">
                  <c:v>0.14965816617336158</c:v>
                </c:pt>
                <c:pt idx="73">
                  <c:v>0.13752062296768505</c:v>
                </c:pt>
                <c:pt idx="74">
                  <c:v>0.1258319542181165</c:v>
                </c:pt>
                <c:pt idx="75">
                  <c:v>0.11472820056625377</c:v>
                </c:pt>
                <c:pt idx="76">
                  <c:v>0.10429118922746883</c:v>
                </c:pt>
                <c:pt idx="77">
                  <c:v>0.0945628545630573</c:v>
                </c:pt>
                <c:pt idx="78">
                  <c:v>0.08555620994493959</c:v>
                </c:pt>
                <c:pt idx="79">
                  <c:v>0.07726370451706488</c:v>
                </c:pt>
                <c:pt idx="80">
                  <c:v>0.06966354588868087</c:v>
                </c:pt>
                <c:pt idx="81">
                  <c:v>0.06272444402112473</c:v>
                </c:pt>
                <c:pt idx="82">
                  <c:v>0.056409128575082915</c:v>
                </c:pt>
                <c:pt idx="83">
                  <c:v>0.0506769078827694</c:v>
                </c:pt>
                <c:pt idx="84">
                  <c:v>0.045485472459698084</c:v>
                </c:pt>
                <c:pt idx="85">
                  <c:v>0.040792114528237625</c:v>
                </c:pt>
                <c:pt idx="86">
                  <c:v>0.036554590679561835</c:v>
                </c:pt>
                <c:pt idx="87">
                  <c:v>0.03273207310775836</c:v>
                </c:pt>
                <c:pt idx="88">
                  <c:v>0.02928679165932709</c:v>
                </c:pt>
                <c:pt idx="89">
                  <c:v>0.02618595859164427</c:v>
                </c:pt>
                <c:pt idx="90">
                  <c:v>0.023401472186639086</c:v>
                </c:pt>
                <c:pt idx="91">
                  <c:v>0.020906709564225467</c:v>
                </c:pt>
                <c:pt idx="92">
                  <c:v>0.018674510711576737</c:v>
                </c:pt>
                <c:pt idx="93">
                  <c:v>0.01667817650575084</c:v>
                </c:pt>
                <c:pt idx="94">
                  <c:v>0.014892985881992287</c:v>
                </c:pt>
                <c:pt idx="95">
                  <c:v>0.013296744415238744</c:v>
                </c:pt>
                <c:pt idx="96">
                  <c:v>0.011869669782377381</c:v>
                </c:pt>
                <c:pt idx="97">
                  <c:v>0.010594100630732423</c:v>
                </c:pt>
                <c:pt idx="98">
                  <c:v>0.009454223768412172</c:v>
                </c:pt>
                <c:pt idx="99">
                  <c:v>0.008435853527754182</c:v>
                </c:pt>
              </c:numCache>
            </c:numRef>
          </c:val>
          <c:smooth val="0"/>
        </c:ser>
        <c:marker val="1"/>
        <c:axId val="35208649"/>
        <c:axId val="48442386"/>
      </c:lineChart>
      <c:catAx>
        <c:axId val="3520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42386"/>
        <c:crosses val="autoZero"/>
        <c:auto val="1"/>
        <c:lblOffset val="100"/>
        <c:tickLblSkip val="3"/>
        <c:tickMarkSkip val="3"/>
        <c:noMultiLvlLbl val="0"/>
      </c:catAx>
      <c:valAx>
        <c:axId val="48442386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8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775"/>
          <c:y val="0.1005"/>
          <c:w val="0.282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response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585"/>
          <c:w val="0.948"/>
          <c:h val="0.785"/>
        </c:manualLayout>
      </c:layout>
      <c:lineChart>
        <c:grouping val="standard"/>
        <c:varyColors val="0"/>
        <c:ser>
          <c:idx val="0"/>
          <c:order val="0"/>
          <c:tx>
            <c:v>correction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Table!$A$8:$A$107</c:f>
              <c:numCache>
                <c:ptCount val="100"/>
                <c:pt idx="0">
                  <c:v>1</c:v>
                </c:pt>
                <c:pt idx="1">
                  <c:v>1.0592537251772889</c:v>
                </c:pt>
                <c:pt idx="2">
                  <c:v>1.1220184543019633</c:v>
                </c:pt>
                <c:pt idx="3">
                  <c:v>1.1885022274370183</c:v>
                </c:pt>
                <c:pt idx="4">
                  <c:v>1.258925411794167</c:v>
                </c:pt>
                <c:pt idx="5">
                  <c:v>1.333521432163324</c:v>
                </c:pt>
                <c:pt idx="6">
                  <c:v>1.4125375446227542</c:v>
                </c:pt>
                <c:pt idx="7">
                  <c:v>1.4962356560944332</c:v>
                </c:pt>
                <c:pt idx="8">
                  <c:v>1.5848931924611134</c:v>
                </c:pt>
                <c:pt idx="9">
                  <c:v>1.6788040181225603</c:v>
                </c:pt>
                <c:pt idx="10">
                  <c:v>1.7782794100389228</c:v>
                </c:pt>
                <c:pt idx="11">
                  <c:v>1.8836490894898006</c:v>
                </c:pt>
                <c:pt idx="12">
                  <c:v>1.9952623149688797</c:v>
                </c:pt>
                <c:pt idx="13">
                  <c:v>2.113489039836647</c:v>
                </c:pt>
                <c:pt idx="14">
                  <c:v>2.2387211385683394</c:v>
                </c:pt>
                <c:pt idx="15">
                  <c:v>2.371373705661655</c:v>
                </c:pt>
                <c:pt idx="16">
                  <c:v>2.51188643150958</c:v>
                </c:pt>
                <c:pt idx="17">
                  <c:v>2.6607250597988097</c:v>
                </c:pt>
                <c:pt idx="18">
                  <c:v>2.8183829312644537</c:v>
                </c:pt>
                <c:pt idx="19">
                  <c:v>2.9853826189179595</c:v>
                </c:pt>
                <c:pt idx="20">
                  <c:v>3.162277660168379</c:v>
                </c:pt>
                <c:pt idx="21">
                  <c:v>3.349654391578276</c:v>
                </c:pt>
                <c:pt idx="22">
                  <c:v>3.548133892335754</c:v>
                </c:pt>
                <c:pt idx="23">
                  <c:v>3.758374042884441</c:v>
                </c:pt>
                <c:pt idx="24">
                  <c:v>3.9810717055349722</c:v>
                </c:pt>
                <c:pt idx="25">
                  <c:v>4.216965034285822</c:v>
                </c:pt>
                <c:pt idx="26">
                  <c:v>4.466835921509631</c:v>
                </c:pt>
                <c:pt idx="27">
                  <c:v>4.7315125896148045</c:v>
                </c:pt>
                <c:pt idx="28">
                  <c:v>5.011872336272723</c:v>
                </c:pt>
                <c:pt idx="29">
                  <c:v>5.3088444423098835</c:v>
                </c:pt>
                <c:pt idx="30">
                  <c:v>5.623413251903491</c:v>
                </c:pt>
                <c:pt idx="31">
                  <c:v>5.9566214352901055</c:v>
                </c:pt>
                <c:pt idx="32">
                  <c:v>6.309573444801933</c:v>
                </c:pt>
                <c:pt idx="33">
                  <c:v>6.683439175686147</c:v>
                </c:pt>
                <c:pt idx="34">
                  <c:v>7.07945784384138</c:v>
                </c:pt>
                <c:pt idx="35">
                  <c:v>7.49894209332456</c:v>
                </c:pt>
                <c:pt idx="36">
                  <c:v>7.943282347242817</c:v>
                </c:pt>
                <c:pt idx="37">
                  <c:v>8.413951416451953</c:v>
                </c:pt>
                <c:pt idx="38">
                  <c:v>8.912509381337458</c:v>
                </c:pt>
                <c:pt idx="39">
                  <c:v>9.440608762859236</c:v>
                </c:pt>
                <c:pt idx="40">
                  <c:v>10.000000000000004</c:v>
                </c:pt>
                <c:pt idx="41">
                  <c:v>10.592537251772892</c:v>
                </c:pt>
                <c:pt idx="42">
                  <c:v>11.220184543019638</c:v>
                </c:pt>
                <c:pt idx="43">
                  <c:v>11.885022274370188</c:v>
                </c:pt>
                <c:pt idx="44">
                  <c:v>12.589254117941676</c:v>
                </c:pt>
                <c:pt idx="45">
                  <c:v>13.335214321633245</c:v>
                </c:pt>
                <c:pt idx="46">
                  <c:v>14.125375446227547</c:v>
                </c:pt>
                <c:pt idx="47">
                  <c:v>14.96235656094434</c:v>
                </c:pt>
                <c:pt idx="48">
                  <c:v>15.84893192461114</c:v>
                </c:pt>
                <c:pt idx="49">
                  <c:v>16.788040181225607</c:v>
                </c:pt>
                <c:pt idx="50">
                  <c:v>17.782794100389232</c:v>
                </c:pt>
                <c:pt idx="51">
                  <c:v>18.83649089489801</c:v>
                </c:pt>
                <c:pt idx="52">
                  <c:v>19.9526231496888</c:v>
                </c:pt>
                <c:pt idx="53">
                  <c:v>21.134890398366473</c:v>
                </c:pt>
                <c:pt idx="54">
                  <c:v>22.3872113856834</c:v>
                </c:pt>
                <c:pt idx="55">
                  <c:v>23.71373705661656</c:v>
                </c:pt>
                <c:pt idx="56">
                  <c:v>25.11886431509581</c:v>
                </c:pt>
                <c:pt idx="57">
                  <c:v>26.607250597988106</c:v>
                </c:pt>
                <c:pt idx="58">
                  <c:v>28.183829312644548</c:v>
                </c:pt>
                <c:pt idx="59">
                  <c:v>29.853826189179607</c:v>
                </c:pt>
                <c:pt idx="60">
                  <c:v>31.622776601683803</c:v>
                </c:pt>
                <c:pt idx="61">
                  <c:v>33.49654391578277</c:v>
                </c:pt>
                <c:pt idx="62">
                  <c:v>35.481338923357555</c:v>
                </c:pt>
                <c:pt idx="63">
                  <c:v>37.58374042884443</c:v>
                </c:pt>
                <c:pt idx="64">
                  <c:v>39.81071705534974</c:v>
                </c:pt>
                <c:pt idx="65">
                  <c:v>42.16965034285824</c:v>
                </c:pt>
                <c:pt idx="66">
                  <c:v>44.66835921509633</c:v>
                </c:pt>
                <c:pt idx="67">
                  <c:v>47.31512589614807</c:v>
                </c:pt>
                <c:pt idx="68">
                  <c:v>50.11872336272725</c:v>
                </c:pt>
                <c:pt idx="69">
                  <c:v>53.08844442309886</c:v>
                </c:pt>
                <c:pt idx="70">
                  <c:v>56.23413251903494</c:v>
                </c:pt>
                <c:pt idx="71">
                  <c:v>59.56621435290108</c:v>
                </c:pt>
                <c:pt idx="72">
                  <c:v>63.09573444801936</c:v>
                </c:pt>
                <c:pt idx="73">
                  <c:v>66.83439175686149</c:v>
                </c:pt>
                <c:pt idx="74">
                  <c:v>70.79457843841382</c:v>
                </c:pt>
                <c:pt idx="75">
                  <c:v>74.98942093324561</c:v>
                </c:pt>
                <c:pt idx="76">
                  <c:v>79.43282347242818</c:v>
                </c:pt>
                <c:pt idx="77">
                  <c:v>84.13951416451954</c:v>
                </c:pt>
                <c:pt idx="78">
                  <c:v>89.12509381337459</c:v>
                </c:pt>
                <c:pt idx="79">
                  <c:v>94.40608762859237</c:v>
                </c:pt>
                <c:pt idx="80">
                  <c:v>100.00000000000004</c:v>
                </c:pt>
                <c:pt idx="81">
                  <c:v>105.92537251772893</c:v>
                </c:pt>
                <c:pt idx="82">
                  <c:v>112.20184543019639</c:v>
                </c:pt>
                <c:pt idx="83">
                  <c:v>118.85022274370189</c:v>
                </c:pt>
                <c:pt idx="84">
                  <c:v>125.89254117941677</c:v>
                </c:pt>
                <c:pt idx="85">
                  <c:v>133.35214321633245</c:v>
                </c:pt>
                <c:pt idx="86">
                  <c:v>141.25375446227548</c:v>
                </c:pt>
                <c:pt idx="87">
                  <c:v>149.6235656094434</c:v>
                </c:pt>
                <c:pt idx="88">
                  <c:v>158.48931924611142</c:v>
                </c:pt>
                <c:pt idx="89">
                  <c:v>167.8804018122561</c:v>
                </c:pt>
                <c:pt idx="90">
                  <c:v>177.82794100389236</c:v>
                </c:pt>
                <c:pt idx="91">
                  <c:v>188.36490894898014</c:v>
                </c:pt>
                <c:pt idx="92">
                  <c:v>199.52623149688804</c:v>
                </c:pt>
                <c:pt idx="93">
                  <c:v>211.34890398366477</c:v>
                </c:pt>
                <c:pt idx="94">
                  <c:v>223.87211385683406</c:v>
                </c:pt>
                <c:pt idx="95">
                  <c:v>237.13737056616563</c:v>
                </c:pt>
                <c:pt idx="96">
                  <c:v>251.18864315095811</c:v>
                </c:pt>
                <c:pt idx="97">
                  <c:v>266.0725059798811</c:v>
                </c:pt>
                <c:pt idx="98">
                  <c:v>281.83829312644554</c:v>
                </c:pt>
                <c:pt idx="99">
                  <c:v>298.53826189179614</c:v>
                </c:pt>
              </c:numCache>
            </c:numRef>
          </c:cat>
          <c:val>
            <c:numRef>
              <c:f>Table!$E$8:$E$107</c:f>
              <c:numCache>
                <c:ptCount val="100"/>
                <c:pt idx="0">
                  <c:v>36.6941640322312</c:v>
                </c:pt>
                <c:pt idx="1">
                  <c:v>36.694703610794264</c:v>
                </c:pt>
                <c:pt idx="2">
                  <c:v>36.69530815437433</c:v>
                </c:pt>
                <c:pt idx="3">
                  <c:v>36.69598536321759</c:v>
                </c:pt>
                <c:pt idx="4">
                  <c:v>36.696743818239625</c:v>
                </c:pt>
                <c:pt idx="5">
                  <c:v>36.69759307314652</c:v>
                </c:pt>
                <c:pt idx="6">
                  <c:v>36.69854375379034</c:v>
                </c:pt>
                <c:pt idx="7">
                  <c:v>36.699607664590246</c:v>
                </c:pt>
                <c:pt idx="8">
                  <c:v>36.70079790155184</c:v>
                </c:pt>
                <c:pt idx="9">
                  <c:v>36.70212897100792</c:v>
                </c:pt>
                <c:pt idx="10">
                  <c:v>36.70361691264995</c:v>
                </c:pt>
                <c:pt idx="11">
                  <c:v>36.705279424678054</c:v>
                </c:pt>
                <c:pt idx="12">
                  <c:v>36.707135987912054</c:v>
                </c:pt>
                <c:pt idx="13">
                  <c:v>36.70920798440523</c:v>
                </c:pt>
                <c:pt idx="14">
                  <c:v>36.71151880439427</c:v>
                </c:pt>
                <c:pt idx="15">
                  <c:v>36.71409393318321</c:v>
                </c:pt>
                <c:pt idx="16">
                  <c:v>36.71696100664454</c:v>
                </c:pt>
                <c:pt idx="17">
                  <c:v>36.72014982022879</c:v>
                </c:pt>
                <c:pt idx="18">
                  <c:v>36.723692271453075</c:v>
                </c:pt>
                <c:pt idx="19">
                  <c:v>36.72762220946211</c:v>
                </c:pt>
                <c:pt idx="20">
                  <c:v>36.73197515700528</c:v>
                </c:pt>
                <c:pt idx="21">
                  <c:v>36.73678785951109</c:v>
                </c:pt>
                <c:pt idx="22">
                  <c:v>36.74209760217878</c:v>
                </c:pt>
                <c:pt idx="23">
                  <c:v>36.747941218263406</c:v>
                </c:pt>
                <c:pt idx="24">
                  <c:v>36.754353688885146</c:v>
                </c:pt>
                <c:pt idx="25">
                  <c:v>36.76136620532422</c:v>
                </c:pt>
                <c:pt idx="26">
                  <c:v>36.76900352708701</c:v>
                </c:pt>
                <c:pt idx="27">
                  <c:v>36.77728042083228</c:v>
                </c:pt>
                <c:pt idx="28">
                  <c:v>36.7861969038314</c:v>
                </c:pt>
                <c:pt idx="29">
                  <c:v>36.79573193779877</c:v>
                </c:pt>
                <c:pt idx="30">
                  <c:v>36.80583512102073</c:v>
                </c:pt>
                <c:pt idx="31">
                  <c:v>36.81641580486832</c:v>
                </c:pt>
                <c:pt idx="32">
                  <c:v>36.827328911449015</c:v>
                </c:pt>
                <c:pt idx="33">
                  <c:v>36.83835655018512</c:v>
                </c:pt>
                <c:pt idx="34">
                  <c:v>36.849184323770444</c:v>
                </c:pt>
                <c:pt idx="35">
                  <c:v>36.85937098652126</c:v>
                </c:pt>
                <c:pt idx="36">
                  <c:v>36.86830989190081</c:v>
                </c:pt>
                <c:pt idx="37">
                  <c:v>36.87518048500308</c:v>
                </c:pt>
                <c:pt idx="38">
                  <c:v>36.8788880416381</c:v>
                </c:pt>
                <c:pt idx="39">
                  <c:v>36.87799006853315</c:v>
                </c:pt>
                <c:pt idx="40">
                  <c:v>36.87060848417881</c:v>
                </c:pt>
                <c:pt idx="41">
                  <c:v>36.85432823303436</c:v>
                </c:pt>
                <c:pt idx="42">
                  <c:v>36.82608580246913</c:v>
                </c:pt>
                <c:pt idx="43">
                  <c:v>36.78205573963215</c:v>
                </c:pt>
                <c:pt idx="44">
                  <c:v>36.7175501347063</c:v>
                </c:pt>
                <c:pt idx="45">
                  <c:v>36.62695509440273</c:v>
                </c:pt>
                <c:pt idx="46">
                  <c:v>36.50373826422413</c:v>
                </c:pt>
                <c:pt idx="47">
                  <c:v>36.340569231149125</c:v>
                </c:pt>
                <c:pt idx="48">
                  <c:v>36.12959431720557</c:v>
                </c:pt>
                <c:pt idx="49">
                  <c:v>35.86289127874183</c:v>
                </c:pt>
                <c:pt idx="50">
                  <c:v>35.533092053793276</c:v>
                </c:pt>
                <c:pt idx="51">
                  <c:v>35.134105618492036</c:v>
                </c:pt>
                <c:pt idx="52">
                  <c:v>34.661815099811676</c:v>
                </c:pt>
                <c:pt idx="53">
                  <c:v>34.114592558442965</c:v>
                </c:pt>
                <c:pt idx="54">
                  <c:v>33.49349746691</c:v>
                </c:pt>
                <c:pt idx="55">
                  <c:v>32.80210308163289</c:v>
                </c:pt>
                <c:pt idx="56">
                  <c:v>32.04599823811456</c:v>
                </c:pt>
                <c:pt idx="57">
                  <c:v>31.232093892755227</c:v>
                </c:pt>
                <c:pt idx="58">
                  <c:v>30.367891291238923</c:v>
                </c:pt>
                <c:pt idx="59">
                  <c:v>29.460841506862934</c:v>
                </c:pt>
                <c:pt idx="60">
                  <c:v>28.517869218096315</c:v>
                </c:pt>
                <c:pt idx="61">
                  <c:v>27.545076497765937</c:v>
                </c:pt>
                <c:pt idx="62">
                  <c:v>26.547603186356366</c:v>
                </c:pt>
                <c:pt idx="63">
                  <c:v>25.529602791850373</c:v>
                </c:pt>
                <c:pt idx="64">
                  <c:v>24.49429151375621</c:v>
                </c:pt>
                <c:pt idx="65">
                  <c:v>23.444035321782266</c:v>
                </c:pt>
                <c:pt idx="66">
                  <c:v>22.380449992237487</c:v>
                </c:pt>
                <c:pt idx="67">
                  <c:v>21.30449817795739</c:v>
                </c:pt>
                <c:pt idx="68">
                  <c:v>20.216574620180676</c:v>
                </c:pt>
                <c:pt idx="69">
                  <c:v>19.116575392805238</c:v>
                </c:pt>
                <c:pt idx="70">
                  <c:v>18.003950026307432</c:v>
                </c:pt>
                <c:pt idx="71">
                  <c:v>16.877737050257892</c:v>
                </c:pt>
                <c:pt idx="72">
                  <c:v>15.736584442703837</c:v>
                </c:pt>
                <c:pt idx="73">
                  <c:v>14.57875713649809</c:v>
                </c:pt>
                <c:pt idx="74">
                  <c:v>13.402134542369307</c:v>
                </c:pt>
                <c:pt idx="75">
                  <c:v>12.204202529498257</c:v>
                </c:pt>
                <c:pt idx="76">
                  <c:v>10.982047251604959</c:v>
                </c:pt>
                <c:pt idx="77">
                  <c:v>9.732364011378188</c:v>
                </c:pt>
                <c:pt idx="78">
                  <c:v>8.451505607080481</c:v>
                </c:pt>
                <c:pt idx="79">
                  <c:v>7.135616217162642</c:v>
                </c:pt>
                <c:pt idx="80">
                  <c:v>5.780938158572942</c:v>
                </c:pt>
                <c:pt idx="81">
                  <c:v>4.3844569312768815</c:v>
                </c:pt>
                <c:pt idx="82">
                  <c:v>2.9451938952491585</c:v>
                </c:pt>
                <c:pt idx="83">
                  <c:v>1.4667043621606832</c:v>
                </c:pt>
                <c:pt idx="84">
                  <c:v>-0.03830238637020901</c:v>
                </c:pt>
                <c:pt idx="85">
                  <c:v>-1.5400629957222431</c:v>
                </c:pt>
                <c:pt idx="86">
                  <c:v>-2.9803856785309057</c:v>
                </c:pt>
                <c:pt idx="87">
                  <c:v>-4.262703670131815</c:v>
                </c:pt>
                <c:pt idx="88">
                  <c:v>-5.260069673069294</c:v>
                </c:pt>
                <c:pt idx="89">
                  <c:v>-5.862104575885674</c:v>
                </c:pt>
                <c:pt idx="90">
                  <c:v>-6.043398122966578</c:v>
                </c:pt>
                <c:pt idx="91">
                  <c:v>-5.8824490164657695</c:v>
                </c:pt>
                <c:pt idx="92">
                  <c:v>-5.506971839615585</c:v>
                </c:pt>
                <c:pt idx="93">
                  <c:v>-5.030644256931218</c:v>
                </c:pt>
                <c:pt idx="94">
                  <c:v>-4.528751271473052</c:v>
                </c:pt>
                <c:pt idx="95">
                  <c:v>-4.04270514702192</c:v>
                </c:pt>
                <c:pt idx="96">
                  <c:v>-3.591937586937666</c:v>
                </c:pt>
                <c:pt idx="97">
                  <c:v>-3.1835443732414133</c:v>
                </c:pt>
                <c:pt idx="98">
                  <c:v>-2.8182826350342443</c:v>
                </c:pt>
                <c:pt idx="99">
                  <c:v>-2.4939097435687265</c:v>
                </c:pt>
              </c:numCache>
            </c:numRef>
          </c:val>
          <c:smooth val="0"/>
        </c:ser>
        <c:ser>
          <c:idx val="1"/>
          <c:order val="1"/>
          <c:tx>
            <c:v>speaker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Table!$H$8:$H$107</c:f>
              <c:numCache>
                <c:ptCount val="100"/>
                <c:pt idx="0">
                  <c:v>-88.73063835702663</c:v>
                </c:pt>
                <c:pt idx="1">
                  <c:v>-87.73060470566337</c:v>
                </c:pt>
                <c:pt idx="2">
                  <c:v>-86.73056694810856</c:v>
                </c:pt>
                <c:pt idx="3">
                  <c:v>-85.73052458330412</c:v>
                </c:pt>
                <c:pt idx="4">
                  <c:v>-84.73047704904657</c:v>
                </c:pt>
                <c:pt idx="5">
                  <c:v>-83.73042371452449</c:v>
                </c:pt>
                <c:pt idx="6">
                  <c:v>-82.73036387194473</c:v>
                </c:pt>
                <c:pt idx="7">
                  <c:v>-81.73029672713639</c:v>
                </c:pt>
                <c:pt idx="8">
                  <c:v>-80.73022138900751</c:v>
                </c:pt>
                <c:pt idx="9">
                  <c:v>-79.73013685771436</c:v>
                </c:pt>
                <c:pt idx="10">
                  <c:v>-78.73004201138603</c:v>
                </c:pt>
                <c:pt idx="11">
                  <c:v>-77.72993559122766</c:v>
                </c:pt>
                <c:pt idx="12">
                  <c:v>-76.72981618480408</c:v>
                </c:pt>
                <c:pt idx="13">
                  <c:v>-75.7296822072815</c:v>
                </c:pt>
                <c:pt idx="14">
                  <c:v>-74.72953188037728</c:v>
                </c:pt>
                <c:pt idx="15">
                  <c:v>-73.72936320873755</c:v>
                </c:pt>
                <c:pt idx="16">
                  <c:v>-72.72917395342772</c:v>
                </c:pt>
                <c:pt idx="17">
                  <c:v>-71.7289616021825</c:v>
                </c:pt>
                <c:pt idx="18">
                  <c:v>-70.72872333601835</c:v>
                </c:pt>
                <c:pt idx="19">
                  <c:v>-69.72845599176287</c:v>
                </c:pt>
                <c:pt idx="20">
                  <c:v>-68.72815602000011</c:v>
                </c:pt>
                <c:pt idx="21">
                  <c:v>-67.72781943786975</c:v>
                </c:pt>
                <c:pt idx="22">
                  <c:v>-66.72744177608823</c:v>
                </c:pt>
                <c:pt idx="23">
                  <c:v>-65.72701801948205</c:v>
                </c:pt>
                <c:pt idx="24">
                  <c:v>-64.72654254023534</c:v>
                </c:pt>
                <c:pt idx="25">
                  <c:v>-63.72600902295545</c:v>
                </c:pt>
                <c:pt idx="26">
                  <c:v>-62.725410380548006</c:v>
                </c:pt>
                <c:pt idx="27">
                  <c:v>-61.724738659768505</c:v>
                </c:pt>
                <c:pt idx="28">
                  <c:v>-60.723984935175</c:v>
                </c:pt>
                <c:pt idx="29">
                  <c:v>-59.72313919004776</c:v>
                </c:pt>
                <c:pt idx="30">
                  <c:v>-58.722190182661194</c:v>
                </c:pt>
                <c:pt idx="31">
                  <c:v>-57.72112529609035</c:v>
                </c:pt>
                <c:pt idx="32">
                  <c:v>-56.719930369504624</c:v>
                </c:pt>
                <c:pt idx="33">
                  <c:v>-55.71858950864141</c:v>
                </c:pt>
                <c:pt idx="34">
                  <c:v>-54.71708487285844</c:v>
                </c:pt>
                <c:pt idx="35">
                  <c:v>-53.71539643583057</c:v>
                </c:pt>
                <c:pt idx="36">
                  <c:v>-52.713501716578754</c:v>
                </c:pt>
                <c:pt idx="37">
                  <c:v>-51.71137547708976</c:v>
                </c:pt>
                <c:pt idx="38">
                  <c:v>-50.708989382297744</c:v>
                </c:pt>
                <c:pt idx="39">
                  <c:v>-49.706311617642456</c:v>
                </c:pt>
                <c:pt idx="40">
                  <c:v>-48.70330645878609</c:v>
                </c:pt>
                <c:pt idx="41">
                  <c:v>-47.69993378734632</c:v>
                </c:pt>
                <c:pt idx="42">
                  <c:v>-46.69614854567533</c:v>
                </c:pt>
                <c:pt idx="43">
                  <c:v>-45.69190012276441</c:v>
                </c:pt>
                <c:pt idx="44">
                  <c:v>-44.68713166226295</c:v>
                </c:pt>
                <c:pt idx="45">
                  <c:v>-43.681779282343356</c:v>
                </c:pt>
                <c:pt idx="46">
                  <c:v>-42.675771195693684</c:v>
                </c:pt>
                <c:pt idx="47">
                  <c:v>-41.669026716240545</c:v>
                </c:pt>
                <c:pt idx="48">
                  <c:v>-40.66145513725796</c:v>
                </c:pt>
                <c:pt idx="49">
                  <c:v>-39.65295446325276</c:v>
                </c:pt>
                <c:pt idx="50">
                  <c:v>-38.64340997537445</c:v>
                </c:pt>
                <c:pt idx="51">
                  <c:v>-37.63269260700679</c:v>
                </c:pt>
                <c:pt idx="52">
                  <c:v>-36.62065710257267</c:v>
                </c:pt>
                <c:pt idx="53">
                  <c:v>-35.60713992831828</c:v>
                </c:pt>
                <c:pt idx="54">
                  <c:v>-34.59195689881226</c:v>
                </c:pt>
                <c:pt idx="55">
                  <c:v>-33.57490047694643</c:v>
                </c:pt>
                <c:pt idx="56">
                  <c:v>-32.555736698174925</c:v>
                </c:pt>
                <c:pt idx="57">
                  <c:v>-31.534201661357706</c:v>
                </c:pt>
                <c:pt idx="58">
                  <c:v>-30.509997518622786</c:v>
                </c:pt>
                <c:pt idx="59">
                  <c:v>-29.482787884823253</c:v>
                </c:pt>
                <c:pt idx="60">
                  <c:v>-28.452192573092002</c:v>
                </c:pt>
                <c:pt idx="61">
                  <c:v>-27.417781546299935</c:v>
                </c:pt>
                <c:pt idx="62">
                  <c:v>-26.37906795449902</c:v>
                </c:pt>
                <c:pt idx="63">
                  <c:v>-25.335500105305773</c:v>
                </c:pt>
                <c:pt idx="64">
                  <c:v>-24.2864521874032</c:v>
                </c:pt>
                <c:pt idx="65">
                  <c:v>-23.23121353696834</c:v>
                </c:pt>
                <c:pt idx="66">
                  <c:v>-22.168976203566082</c:v>
                </c:pt>
                <c:pt idx="67">
                  <c:v>-21.09882053784393</c:v>
                </c:pt>
                <c:pt idx="68">
                  <c:v>-20.019698492543817</c:v>
                </c:pt>
                <c:pt idx="69">
                  <c:v>-18.93041430963461</c:v>
                </c:pt>
                <c:pt idx="70">
                  <c:v>-17.8296022765457</c:v>
                </c:pt>
                <c:pt idx="71">
                  <c:v>-16.715701305103913</c:v>
                </c:pt>
                <c:pt idx="72">
                  <c:v>-15.586926276530475</c:v>
                </c:pt>
                <c:pt idx="73">
                  <c:v>-14.441236513530406</c:v>
                </c:pt>
                <c:pt idx="74">
                  <c:v>-13.27630258815119</c:v>
                </c:pt>
                <c:pt idx="75">
                  <c:v>-12.089474328932004</c:v>
                </c:pt>
                <c:pt idx="76">
                  <c:v>-10.87775606237749</c:v>
                </c:pt>
                <c:pt idx="77">
                  <c:v>-9.637801156815133</c:v>
                </c:pt>
                <c:pt idx="78">
                  <c:v>-8.365949397135541</c:v>
                </c:pt>
                <c:pt idx="79">
                  <c:v>-7.058352512645577</c:v>
                </c:pt>
                <c:pt idx="80">
                  <c:v>-5.711274612684262</c:v>
                </c:pt>
                <c:pt idx="81">
                  <c:v>-4.3217324872557565</c:v>
                </c:pt>
                <c:pt idx="82">
                  <c:v>-2.888784766674075</c:v>
                </c:pt>
                <c:pt idx="83">
                  <c:v>-1.4160274542779145</c:v>
                </c:pt>
                <c:pt idx="84">
                  <c:v>0.08378785882990623</c:v>
                </c:pt>
                <c:pt idx="85">
                  <c:v>1.5808551102504809</c:v>
                </c:pt>
                <c:pt idx="86">
                  <c:v>3.016940269210467</c:v>
                </c:pt>
                <c:pt idx="87">
                  <c:v>4.2954357432395724</c:v>
                </c:pt>
                <c:pt idx="88">
                  <c:v>5.289356464728621</c:v>
                </c:pt>
                <c:pt idx="89">
                  <c:v>5.888290534477319</c:v>
                </c:pt>
                <c:pt idx="90">
                  <c:v>6.066799595153217</c:v>
                </c:pt>
                <c:pt idx="91">
                  <c:v>5.903355726029995</c:v>
                </c:pt>
                <c:pt idx="92">
                  <c:v>5.525646350327161</c:v>
                </c:pt>
                <c:pt idx="93">
                  <c:v>5.047322433436968</c:v>
                </c:pt>
                <c:pt idx="94">
                  <c:v>4.543644257355044</c:v>
                </c:pt>
                <c:pt idx="95">
                  <c:v>4.056001891437157</c:v>
                </c:pt>
                <c:pt idx="96">
                  <c:v>3.6038072567200437</c:v>
                </c:pt>
                <c:pt idx="97">
                  <c:v>3.194138473872146</c:v>
                </c:pt>
                <c:pt idx="98">
                  <c:v>2.8277368588026572</c:v>
                </c:pt>
                <c:pt idx="99">
                  <c:v>2.5023455970964807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Table!$K$8:$K$107</c:f>
              <c:numCache>
                <c:ptCount val="100"/>
                <c:pt idx="0">
                  <c:v>-52.036474324795435</c:v>
                </c:pt>
                <c:pt idx="1">
                  <c:v>-51.0359010948691</c:v>
                </c:pt>
                <c:pt idx="2">
                  <c:v>-50.035258793734236</c:v>
                </c:pt>
                <c:pt idx="3">
                  <c:v>-49.03453922008653</c:v>
                </c:pt>
                <c:pt idx="4">
                  <c:v>-48.033733230806945</c:v>
                </c:pt>
                <c:pt idx="5">
                  <c:v>-47.03283064137796</c:v>
                </c:pt>
                <c:pt idx="6">
                  <c:v>-46.031820118154386</c:v>
                </c:pt>
                <c:pt idx="7">
                  <c:v>-45.030689062546145</c:v>
                </c:pt>
                <c:pt idx="8">
                  <c:v>-44.02942348745566</c:v>
                </c:pt>
                <c:pt idx="9">
                  <c:v>-43.02800788670643</c:v>
                </c:pt>
                <c:pt idx="10">
                  <c:v>-42.026425098736084</c:v>
                </c:pt>
                <c:pt idx="11">
                  <c:v>-41.024656166549605</c:v>
                </c:pt>
                <c:pt idx="12">
                  <c:v>-40.02268019689203</c:v>
                </c:pt>
                <c:pt idx="13">
                  <c:v>-39.020474222876274</c:v>
                </c:pt>
                <c:pt idx="14">
                  <c:v>-38.01801307598302</c:v>
                </c:pt>
                <c:pt idx="15">
                  <c:v>-37.01526927555434</c:v>
                </c:pt>
                <c:pt idx="16">
                  <c:v>-36.01221294678319</c:v>
                </c:pt>
                <c:pt idx="17">
                  <c:v>-35.008811781953696</c:v>
                </c:pt>
                <c:pt idx="18">
                  <c:v>-34.00503106456527</c:v>
                </c:pt>
                <c:pt idx="19">
                  <c:v>-33.00083378230076</c:v>
                </c:pt>
                <c:pt idx="20">
                  <c:v>-31.996180862994834</c:v>
                </c:pt>
                <c:pt idx="21">
                  <c:v>-30.99103157835866</c:v>
                </c:pt>
                <c:pt idx="22">
                  <c:v>-29.985344173909454</c:v>
                </c:pt>
                <c:pt idx="23">
                  <c:v>-28.979076801218632</c:v>
                </c:pt>
                <c:pt idx="24">
                  <c:v>-27.9721888513502</c:v>
                </c:pt>
                <c:pt idx="25">
                  <c:v>-26.964642817631223</c:v>
                </c:pt>
                <c:pt idx="26">
                  <c:v>-25.956406853460994</c:v>
                </c:pt>
                <c:pt idx="27">
                  <c:v>-24.94745823893623</c:v>
                </c:pt>
                <c:pt idx="28">
                  <c:v>-23.937788031343594</c:v>
                </c:pt>
                <c:pt idx="29">
                  <c:v>-22.927407252248994</c:v>
                </c:pt>
                <c:pt idx="30">
                  <c:v>-21.91635506164047</c:v>
                </c:pt>
                <c:pt idx="31">
                  <c:v>-20.90470949122203</c:v>
                </c:pt>
                <c:pt idx="32">
                  <c:v>-19.89260145805561</c:v>
                </c:pt>
                <c:pt idx="33">
                  <c:v>-18.880232958456293</c:v>
                </c:pt>
                <c:pt idx="34">
                  <c:v>-17.867900549087995</c:v>
                </c:pt>
                <c:pt idx="35">
                  <c:v>-16.856025449309314</c:v>
                </c:pt>
                <c:pt idx="36">
                  <c:v>-15.84519182467794</c:v>
                </c:pt>
                <c:pt idx="37">
                  <c:v>-14.83619499208668</c:v>
                </c:pt>
                <c:pt idx="38">
                  <c:v>-13.830101340659649</c:v>
                </c:pt>
                <c:pt idx="39">
                  <c:v>-12.82832154910931</c:v>
                </c:pt>
                <c:pt idx="40">
                  <c:v>-11.832697974607276</c:v>
                </c:pt>
                <c:pt idx="41">
                  <c:v>-10.845605554311957</c:v>
                </c:pt>
                <c:pt idx="42">
                  <c:v>-9.870062743206192</c:v>
                </c:pt>
                <c:pt idx="43">
                  <c:v>-8.909844383132265</c:v>
                </c:pt>
                <c:pt idx="44">
                  <c:v>-7.969581527556652</c:v>
                </c:pt>
                <c:pt idx="45">
                  <c:v>-7.054824187940625</c:v>
                </c:pt>
                <c:pt idx="46">
                  <c:v>-6.17203293146956</c:v>
                </c:pt>
                <c:pt idx="47">
                  <c:v>-5.328457485091416</c:v>
                </c:pt>
                <c:pt idx="48">
                  <c:v>-4.531860820052385</c:v>
                </c:pt>
                <c:pt idx="49">
                  <c:v>-3.7900631845109323</c:v>
                </c:pt>
                <c:pt idx="50">
                  <c:v>-3.1103179215811734</c:v>
                </c:pt>
                <c:pt idx="51">
                  <c:v>-2.498586988514755</c:v>
                </c:pt>
                <c:pt idx="52">
                  <c:v>-1.9588420027609934</c:v>
                </c:pt>
                <c:pt idx="53">
                  <c:v>-1.4925473698753136</c:v>
                </c:pt>
                <c:pt idx="54">
                  <c:v>-1.0984594319022625</c:v>
                </c:pt>
                <c:pt idx="55">
                  <c:v>-0.7727973953135431</c:v>
                </c:pt>
                <c:pt idx="56">
                  <c:v>-0.5097384600603655</c:v>
                </c:pt>
                <c:pt idx="57">
                  <c:v>-0.30210776860247945</c:v>
                </c:pt>
                <c:pt idx="58">
                  <c:v>-0.1421062273838642</c:v>
                </c:pt>
                <c:pt idx="59">
                  <c:v>-0.02194637796031821</c:v>
                </c:pt>
                <c:pt idx="60">
                  <c:v>0.06567664500431138</c:v>
                </c:pt>
                <c:pt idx="61">
                  <c:v>0.12729495146600403</c:v>
                </c:pt>
                <c:pt idx="62">
                  <c:v>0.16853523185734887</c:v>
                </c:pt>
                <c:pt idx="63">
                  <c:v>0.19410268654460228</c:v>
                </c:pt>
                <c:pt idx="64">
                  <c:v>0.20783932635300817</c:v>
                </c:pt>
                <c:pt idx="65">
                  <c:v>0.21282178481392383</c:v>
                </c:pt>
                <c:pt idx="66">
                  <c:v>0.21147378867140282</c:v>
                </c:pt>
                <c:pt idx="67">
                  <c:v>0.20567764011345907</c:v>
                </c:pt>
                <c:pt idx="68">
                  <c:v>0.19687612763685788</c:v>
                </c:pt>
                <c:pt idx="69">
                  <c:v>0.1861610831706259</c:v>
                </c:pt>
                <c:pt idx="70">
                  <c:v>0.17434774976173317</c:v>
                </c:pt>
                <c:pt idx="71">
                  <c:v>0.16203574515397545</c:v>
                </c:pt>
                <c:pt idx="72">
                  <c:v>0.14965816617336158</c:v>
                </c:pt>
                <c:pt idx="73">
                  <c:v>0.13752062296768505</c:v>
                </c:pt>
                <c:pt idx="74">
                  <c:v>0.1258319542181165</c:v>
                </c:pt>
                <c:pt idx="75">
                  <c:v>0.11472820056625377</c:v>
                </c:pt>
                <c:pt idx="76">
                  <c:v>0.10429118922746883</c:v>
                </c:pt>
                <c:pt idx="77">
                  <c:v>0.0945628545630573</c:v>
                </c:pt>
                <c:pt idx="78">
                  <c:v>0.08555620994493959</c:v>
                </c:pt>
                <c:pt idx="79">
                  <c:v>0.07726370451706488</c:v>
                </c:pt>
                <c:pt idx="80">
                  <c:v>0.06966354588868087</c:v>
                </c:pt>
                <c:pt idx="81">
                  <c:v>0.06272444402112473</c:v>
                </c:pt>
                <c:pt idx="82">
                  <c:v>0.056409128575082915</c:v>
                </c:pt>
                <c:pt idx="83">
                  <c:v>0.0506769078827694</c:v>
                </c:pt>
                <c:pt idx="84">
                  <c:v>0.045485472459698084</c:v>
                </c:pt>
                <c:pt idx="85">
                  <c:v>0.040792114528237625</c:v>
                </c:pt>
                <c:pt idx="86">
                  <c:v>0.036554590679561835</c:v>
                </c:pt>
                <c:pt idx="87">
                  <c:v>0.03273207310775836</c:v>
                </c:pt>
                <c:pt idx="88">
                  <c:v>0.02928679165932709</c:v>
                </c:pt>
                <c:pt idx="89">
                  <c:v>0.02618595859164427</c:v>
                </c:pt>
                <c:pt idx="90">
                  <c:v>0.023401472186639086</c:v>
                </c:pt>
                <c:pt idx="91">
                  <c:v>0.020906709564225467</c:v>
                </c:pt>
                <c:pt idx="92">
                  <c:v>0.018674510711576737</c:v>
                </c:pt>
                <c:pt idx="93">
                  <c:v>0.01667817650575084</c:v>
                </c:pt>
                <c:pt idx="94">
                  <c:v>0.014892985881992287</c:v>
                </c:pt>
                <c:pt idx="95">
                  <c:v>0.013296744415238744</c:v>
                </c:pt>
                <c:pt idx="96">
                  <c:v>0.011869669782377381</c:v>
                </c:pt>
                <c:pt idx="97">
                  <c:v>0.010594100630732423</c:v>
                </c:pt>
                <c:pt idx="98">
                  <c:v>0.009454223768412172</c:v>
                </c:pt>
                <c:pt idx="99">
                  <c:v>0.008435853527754182</c:v>
                </c:pt>
              </c:numCache>
            </c:numRef>
          </c:val>
          <c:smooth val="0"/>
        </c:ser>
        <c:marker val="1"/>
        <c:axId val="33328291"/>
        <c:axId val="31519164"/>
      </c:lineChart>
      <c:catAx>
        <c:axId val="33328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9164"/>
        <c:crosses val="autoZero"/>
        <c:auto val="1"/>
        <c:lblOffset val="100"/>
        <c:tickLblSkip val="3"/>
        <c:tickMarkSkip val="3"/>
        <c:noMultiLvlLbl val="0"/>
      </c:catAx>
      <c:valAx>
        <c:axId val="31519164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8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775"/>
          <c:y val="0.1005"/>
          <c:w val="0.282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phase response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7525"/>
          <c:w val="0.979"/>
          <c:h val="0.807"/>
        </c:manualLayout>
      </c:layout>
      <c:lineChart>
        <c:grouping val="standard"/>
        <c:varyColors val="0"/>
        <c:ser>
          <c:idx val="0"/>
          <c:order val="0"/>
          <c:tx>
            <c:v>correction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Table!$A$8:$A$107</c:f>
              <c:numCache>
                <c:ptCount val="100"/>
                <c:pt idx="0">
                  <c:v>1</c:v>
                </c:pt>
                <c:pt idx="1">
                  <c:v>1.0592537251772889</c:v>
                </c:pt>
                <c:pt idx="2">
                  <c:v>1.1220184543019633</c:v>
                </c:pt>
                <c:pt idx="3">
                  <c:v>1.1885022274370183</c:v>
                </c:pt>
                <c:pt idx="4">
                  <c:v>1.258925411794167</c:v>
                </c:pt>
                <c:pt idx="5">
                  <c:v>1.333521432163324</c:v>
                </c:pt>
                <c:pt idx="6">
                  <c:v>1.4125375446227542</c:v>
                </c:pt>
                <c:pt idx="7">
                  <c:v>1.4962356560944332</c:v>
                </c:pt>
                <c:pt idx="8">
                  <c:v>1.5848931924611134</c:v>
                </c:pt>
                <c:pt idx="9">
                  <c:v>1.6788040181225603</c:v>
                </c:pt>
                <c:pt idx="10">
                  <c:v>1.7782794100389228</c:v>
                </c:pt>
                <c:pt idx="11">
                  <c:v>1.8836490894898006</c:v>
                </c:pt>
                <c:pt idx="12">
                  <c:v>1.9952623149688797</c:v>
                </c:pt>
                <c:pt idx="13">
                  <c:v>2.113489039836647</c:v>
                </c:pt>
                <c:pt idx="14">
                  <c:v>2.2387211385683394</c:v>
                </c:pt>
                <c:pt idx="15">
                  <c:v>2.371373705661655</c:v>
                </c:pt>
                <c:pt idx="16">
                  <c:v>2.51188643150958</c:v>
                </c:pt>
                <c:pt idx="17">
                  <c:v>2.6607250597988097</c:v>
                </c:pt>
                <c:pt idx="18">
                  <c:v>2.8183829312644537</c:v>
                </c:pt>
                <c:pt idx="19">
                  <c:v>2.9853826189179595</c:v>
                </c:pt>
                <c:pt idx="20">
                  <c:v>3.162277660168379</c:v>
                </c:pt>
                <c:pt idx="21">
                  <c:v>3.349654391578276</c:v>
                </c:pt>
                <c:pt idx="22">
                  <c:v>3.548133892335754</c:v>
                </c:pt>
                <c:pt idx="23">
                  <c:v>3.758374042884441</c:v>
                </c:pt>
                <c:pt idx="24">
                  <c:v>3.9810717055349722</c:v>
                </c:pt>
                <c:pt idx="25">
                  <c:v>4.216965034285822</c:v>
                </c:pt>
                <c:pt idx="26">
                  <c:v>4.466835921509631</c:v>
                </c:pt>
                <c:pt idx="27">
                  <c:v>4.7315125896148045</c:v>
                </c:pt>
                <c:pt idx="28">
                  <c:v>5.011872336272723</c:v>
                </c:pt>
                <c:pt idx="29">
                  <c:v>5.3088444423098835</c:v>
                </c:pt>
                <c:pt idx="30">
                  <c:v>5.623413251903491</c:v>
                </c:pt>
                <c:pt idx="31">
                  <c:v>5.9566214352901055</c:v>
                </c:pt>
                <c:pt idx="32">
                  <c:v>6.309573444801933</c:v>
                </c:pt>
                <c:pt idx="33">
                  <c:v>6.683439175686147</c:v>
                </c:pt>
                <c:pt idx="34">
                  <c:v>7.07945784384138</c:v>
                </c:pt>
                <c:pt idx="35">
                  <c:v>7.49894209332456</c:v>
                </c:pt>
                <c:pt idx="36">
                  <c:v>7.943282347242817</c:v>
                </c:pt>
                <c:pt idx="37">
                  <c:v>8.413951416451953</c:v>
                </c:pt>
                <c:pt idx="38">
                  <c:v>8.912509381337458</c:v>
                </c:pt>
                <c:pt idx="39">
                  <c:v>9.440608762859236</c:v>
                </c:pt>
                <c:pt idx="40">
                  <c:v>10.000000000000004</c:v>
                </c:pt>
                <c:pt idx="41">
                  <c:v>10.592537251772892</c:v>
                </c:pt>
                <c:pt idx="42">
                  <c:v>11.220184543019638</c:v>
                </c:pt>
                <c:pt idx="43">
                  <c:v>11.885022274370188</c:v>
                </c:pt>
                <c:pt idx="44">
                  <c:v>12.589254117941676</c:v>
                </c:pt>
                <c:pt idx="45">
                  <c:v>13.335214321633245</c:v>
                </c:pt>
                <c:pt idx="46">
                  <c:v>14.125375446227547</c:v>
                </c:pt>
                <c:pt idx="47">
                  <c:v>14.96235656094434</c:v>
                </c:pt>
                <c:pt idx="48">
                  <c:v>15.84893192461114</c:v>
                </c:pt>
                <c:pt idx="49">
                  <c:v>16.788040181225607</c:v>
                </c:pt>
                <c:pt idx="50">
                  <c:v>17.782794100389232</c:v>
                </c:pt>
                <c:pt idx="51">
                  <c:v>18.83649089489801</c:v>
                </c:pt>
                <c:pt idx="52">
                  <c:v>19.9526231496888</c:v>
                </c:pt>
                <c:pt idx="53">
                  <c:v>21.134890398366473</c:v>
                </c:pt>
                <c:pt idx="54">
                  <c:v>22.3872113856834</c:v>
                </c:pt>
                <c:pt idx="55">
                  <c:v>23.71373705661656</c:v>
                </c:pt>
                <c:pt idx="56">
                  <c:v>25.11886431509581</c:v>
                </c:pt>
                <c:pt idx="57">
                  <c:v>26.607250597988106</c:v>
                </c:pt>
                <c:pt idx="58">
                  <c:v>28.183829312644548</c:v>
                </c:pt>
                <c:pt idx="59">
                  <c:v>29.853826189179607</c:v>
                </c:pt>
                <c:pt idx="60">
                  <c:v>31.622776601683803</c:v>
                </c:pt>
                <c:pt idx="61">
                  <c:v>33.49654391578277</c:v>
                </c:pt>
                <c:pt idx="62">
                  <c:v>35.481338923357555</c:v>
                </c:pt>
                <c:pt idx="63">
                  <c:v>37.58374042884443</c:v>
                </c:pt>
                <c:pt idx="64">
                  <c:v>39.81071705534974</c:v>
                </c:pt>
                <c:pt idx="65">
                  <c:v>42.16965034285824</c:v>
                </c:pt>
                <c:pt idx="66">
                  <c:v>44.66835921509633</c:v>
                </c:pt>
                <c:pt idx="67">
                  <c:v>47.31512589614807</c:v>
                </c:pt>
                <c:pt idx="68">
                  <c:v>50.11872336272725</c:v>
                </c:pt>
                <c:pt idx="69">
                  <c:v>53.08844442309886</c:v>
                </c:pt>
                <c:pt idx="70">
                  <c:v>56.23413251903494</c:v>
                </c:pt>
                <c:pt idx="71">
                  <c:v>59.56621435290108</c:v>
                </c:pt>
                <c:pt idx="72">
                  <c:v>63.09573444801936</c:v>
                </c:pt>
                <c:pt idx="73">
                  <c:v>66.83439175686149</c:v>
                </c:pt>
                <c:pt idx="74">
                  <c:v>70.79457843841382</c:v>
                </c:pt>
                <c:pt idx="75">
                  <c:v>74.98942093324561</c:v>
                </c:pt>
                <c:pt idx="76">
                  <c:v>79.43282347242818</c:v>
                </c:pt>
                <c:pt idx="77">
                  <c:v>84.13951416451954</c:v>
                </c:pt>
                <c:pt idx="78">
                  <c:v>89.12509381337459</c:v>
                </c:pt>
                <c:pt idx="79">
                  <c:v>94.40608762859237</c:v>
                </c:pt>
                <c:pt idx="80">
                  <c:v>100.00000000000004</c:v>
                </c:pt>
                <c:pt idx="81">
                  <c:v>105.92537251772893</c:v>
                </c:pt>
                <c:pt idx="82">
                  <c:v>112.20184543019639</c:v>
                </c:pt>
                <c:pt idx="83">
                  <c:v>118.85022274370189</c:v>
                </c:pt>
                <c:pt idx="84">
                  <c:v>125.89254117941677</c:v>
                </c:pt>
                <c:pt idx="85">
                  <c:v>133.35214321633245</c:v>
                </c:pt>
                <c:pt idx="86">
                  <c:v>141.25375446227548</c:v>
                </c:pt>
                <c:pt idx="87">
                  <c:v>149.6235656094434</c:v>
                </c:pt>
                <c:pt idx="88">
                  <c:v>158.48931924611142</c:v>
                </c:pt>
                <c:pt idx="89">
                  <c:v>167.8804018122561</c:v>
                </c:pt>
                <c:pt idx="90">
                  <c:v>177.82794100389236</c:v>
                </c:pt>
                <c:pt idx="91">
                  <c:v>188.36490894898014</c:v>
                </c:pt>
                <c:pt idx="92">
                  <c:v>199.52623149688804</c:v>
                </c:pt>
                <c:pt idx="93">
                  <c:v>211.34890398366477</c:v>
                </c:pt>
                <c:pt idx="94">
                  <c:v>223.87211385683406</c:v>
                </c:pt>
                <c:pt idx="95">
                  <c:v>237.13737056616563</c:v>
                </c:pt>
                <c:pt idx="96">
                  <c:v>251.18864315095811</c:v>
                </c:pt>
                <c:pt idx="97">
                  <c:v>266.0725059798811</c:v>
                </c:pt>
                <c:pt idx="98">
                  <c:v>281.83829312644554</c:v>
                </c:pt>
                <c:pt idx="99">
                  <c:v>298.53826189179614</c:v>
                </c:pt>
              </c:numCache>
            </c:numRef>
          </c:cat>
          <c:val>
            <c:numRef>
              <c:f>Table!$F$8:$F$107</c:f>
              <c:numCache>
                <c:ptCount val="100"/>
                <c:pt idx="0">
                  <c:v>3.406867670745679</c:v>
                </c:pt>
                <c:pt idx="1">
                  <c:v>3.6092904772725256</c:v>
                </c:pt>
                <c:pt idx="2">
                  <c:v>3.823811801885394</c:v>
                </c:pt>
                <c:pt idx="3">
                  <c:v>4.051168148291482</c:v>
                </c:pt>
                <c:pt idx="4">
                  <c:v>4.292143351697534</c:v>
                </c:pt>
                <c:pt idx="5">
                  <c:v>4.547572076460549</c:v>
                </c:pt>
                <c:pt idx="6">
                  <c:v>4.8183436507128015</c:v>
                </c:pt>
                <c:pt idx="7">
                  <c:v>5.105406282057161</c:v>
                </c:pt>
                <c:pt idx="8">
                  <c:v>5.409771705472934</c:v>
                </c:pt>
                <c:pt idx="9">
                  <c:v>5.7325203228267165</c:v>
                </c:pt>
                <c:pt idx="10">
                  <c:v>6.074806903050719</c:v>
                </c:pt>
                <c:pt idx="11">
                  <c:v>6.437866923368513</c:v>
                </c:pt>
                <c:pt idx="12">
                  <c:v>6.823023645183018</c:v>
                </c:pt>
                <c:pt idx="13">
                  <c:v>7.231696033697261</c:v>
                </c:pt>
                <c:pt idx="14">
                  <c:v>7.665407648353137</c:v>
                </c:pt>
                <c:pt idx="15">
                  <c:v>8.125796652117803</c:v>
                </c:pt>
                <c:pt idx="16">
                  <c:v>8.614627111917061</c:v>
                </c:pt>
                <c:pt idx="17">
                  <c:v>9.133801790516243</c:v>
                </c:pt>
                <c:pt idx="18">
                  <c:v>9.685376662272407</c:v>
                </c:pt>
                <c:pt idx="19">
                  <c:v>10.27157742175865</c:v>
                </c:pt>
                <c:pt idx="20">
                  <c:v>10.894818295494515</c:v>
                </c:pt>
                <c:pt idx="21">
                  <c:v>11.557723512869048</c:v>
                </c:pt>
                <c:pt idx="22">
                  <c:v>12.263151842368707</c:v>
                </c:pt>
                <c:pt idx="23">
                  <c:v>13.01422465230559</c:v>
                </c:pt>
                <c:pt idx="24">
                  <c:v>13.814358009205586</c:v>
                </c:pt>
                <c:pt idx="25">
                  <c:v>14.667299378037074</c:v>
                </c:pt>
                <c:pt idx="26">
                  <c:v>15.577169530194423</c:v>
                </c:pt>
                <c:pt idx="27">
                  <c:v>16.548510287448806</c:v>
                </c:pt>
                <c:pt idx="28">
                  <c:v>17.586338717109655</c:v>
                </c:pt>
                <c:pt idx="29">
                  <c:v>18.696208321169156</c:v>
                </c:pt>
                <c:pt idx="30">
                  <c:v>19.884277593704365</c:v>
                </c:pt>
                <c:pt idx="31">
                  <c:v>21.15738600201215</c:v>
                </c:pt>
                <c:pt idx="32">
                  <c:v>22.52313689833296</c:v>
                </c:pt>
                <c:pt idx="33">
                  <c:v>23.989985975907505</c:v>
                </c:pt>
                <c:pt idx="34">
                  <c:v>25.56733248327097</c:v>
                </c:pt>
                <c:pt idx="35">
                  <c:v>27.265608280298945</c:v>
                </c:pt>
                <c:pt idx="36">
                  <c:v>29.09635666046099</c:v>
                </c:pt>
                <c:pt idx="37">
                  <c:v>31.072288299483212</c:v>
                </c:pt>
                <c:pt idx="38">
                  <c:v>33.20729528597837</c:v>
                </c:pt>
                <c:pt idx="39">
                  <c:v>35.5163955234825</c:v>
                </c:pt>
                <c:pt idx="40">
                  <c:v>38.015568634918374</c:v>
                </c:pt>
                <c:pt idx="41">
                  <c:v>40.72143116612907</c:v>
                </c:pt>
                <c:pt idx="42">
                  <c:v>43.65068487326305</c:v>
                </c:pt>
                <c:pt idx="43">
                  <c:v>46.81926085571731</c:v>
                </c:pt>
                <c:pt idx="44">
                  <c:v>50.241081351548374</c:v>
                </c:pt>
                <c:pt idx="45">
                  <c:v>53.92638168166875</c:v>
                </c:pt>
                <c:pt idx="46">
                  <c:v>57.87959256897228</c:v>
                </c:pt>
                <c:pt idx="47">
                  <c:v>62.09689279422377</c:v>
                </c:pt>
                <c:pt idx="48">
                  <c:v>66.56370721074182</c:v>
                </c:pt>
                <c:pt idx="49">
                  <c:v>71.2526196222625</c:v>
                </c:pt>
                <c:pt idx="50">
                  <c:v>76.12232296054714</c:v>
                </c:pt>
                <c:pt idx="51">
                  <c:v>81.11823062100746</c:v>
                </c:pt>
                <c:pt idx="52">
                  <c:v>86.17512360265499</c:v>
                </c:pt>
                <c:pt idx="53">
                  <c:v>-88.7782932091168</c:v>
                </c:pt>
                <c:pt idx="54">
                  <c:v>-83.81364727424157</c:v>
                </c:pt>
                <c:pt idx="55">
                  <c:v>-78.99710590865902</c:v>
                </c:pt>
                <c:pt idx="56">
                  <c:v>-74.38469231194843</c:v>
                </c:pt>
                <c:pt idx="57">
                  <c:v>-70.0194770054142</c:v>
                </c:pt>
                <c:pt idx="58">
                  <c:v>-65.93082053693085</c:v>
                </c:pt>
                <c:pt idx="59">
                  <c:v>-62.1353262240468</c:v>
                </c:pt>
                <c:pt idx="60">
                  <c:v>-58.638890001107065</c:v>
                </c:pt>
                <c:pt idx="61">
                  <c:v>-55.43921848519678</c:v>
                </c:pt>
                <c:pt idx="62">
                  <c:v>-52.52833162397632</c:v>
                </c:pt>
                <c:pt idx="63">
                  <c:v>-49.89476112979823</c:v>
                </c:pt>
                <c:pt idx="64">
                  <c:v>-47.52532547558877</c:v>
                </c:pt>
                <c:pt idx="65">
                  <c:v>-45.406477421917344</c:v>
                </c:pt>
                <c:pt idx="66">
                  <c:v>-43.52528257993392</c:v>
                </c:pt>
                <c:pt idx="67">
                  <c:v>-41.87011198569286</c:v>
                </c:pt>
                <c:pt idx="68">
                  <c:v>-40.4311338701286</c:v>
                </c:pt>
                <c:pt idx="69">
                  <c:v>-39.20068188331782</c:v>
                </c:pt>
                <c:pt idx="70">
                  <c:v>-38.173566710577084</c:v>
                </c:pt>
                <c:pt idx="71">
                  <c:v>-37.34738965941108</c:v>
                </c:pt>
                <c:pt idx="72">
                  <c:v>-36.722912713624766</c:v>
                </c:pt>
                <c:pt idx="73">
                  <c:v>-36.30454113397064</c:v>
                </c:pt>
                <c:pt idx="74">
                  <c:v>-36.10098321369732</c:v>
                </c:pt>
                <c:pt idx="75">
                  <c:v>-36.126169016709774</c:v>
                </c:pt>
                <c:pt idx="76">
                  <c:v>-36.400538439863105</c:v>
                </c:pt>
                <c:pt idx="77">
                  <c:v>-36.952852345348916</c:v>
                </c:pt>
                <c:pt idx="78">
                  <c:v>-37.822742768556644</c:v>
                </c:pt>
                <c:pt idx="79">
                  <c:v>-39.06430067021483</c:v>
                </c:pt>
                <c:pt idx="80">
                  <c:v>-40.75109113005087</c:v>
                </c:pt>
                <c:pt idx="81">
                  <c:v>-42.983032798278195</c:v>
                </c:pt>
                <c:pt idx="82">
                  <c:v>-45.89540292483543</c:v>
                </c:pt>
                <c:pt idx="83">
                  <c:v>-49.66931802816934</c:v>
                </c:pt>
                <c:pt idx="84">
                  <c:v>-54.54007587682068</c:v>
                </c:pt>
                <c:pt idx="85">
                  <c:v>-60.7919284902188</c:v>
                </c:pt>
                <c:pt idx="86">
                  <c:v>-68.7117616663848</c:v>
                </c:pt>
                <c:pt idx="87">
                  <c:v>-78.45633570494999</c:v>
                </c:pt>
                <c:pt idx="88">
                  <c:v>-89.81755514646426</c:v>
                </c:pt>
                <c:pt idx="89">
                  <c:v>77.96556290810244</c:v>
                </c:pt>
                <c:pt idx="90">
                  <c:v>66.0347105812017</c:v>
                </c:pt>
                <c:pt idx="91">
                  <c:v>55.377561429004324</c:v>
                </c:pt>
                <c:pt idx="92">
                  <c:v>46.44842930260913</c:v>
                </c:pt>
                <c:pt idx="93">
                  <c:v>39.22555374903667</c:v>
                </c:pt>
                <c:pt idx="94">
                  <c:v>33.45761896467579</c:v>
                </c:pt>
                <c:pt idx="95">
                  <c:v>28.847840743886927</c:v>
                </c:pt>
                <c:pt idx="96">
                  <c:v>25.134223760759166</c:v>
                </c:pt>
                <c:pt idx="97">
                  <c:v>22.109038236588777</c:v>
                </c:pt>
                <c:pt idx="98">
                  <c:v>19.614538900403883</c:v>
                </c:pt>
                <c:pt idx="99">
                  <c:v>17.532672180213627</c:v>
                </c:pt>
              </c:numCache>
            </c:numRef>
          </c:val>
          <c:smooth val="0"/>
        </c:ser>
        <c:ser>
          <c:idx val="1"/>
          <c:order val="1"/>
          <c:tx>
            <c:v>speaker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Table!$I$8:$I$107</c:f>
              <c:numCache>
                <c:ptCount val="100"/>
                <c:pt idx="0">
                  <c:v>0.17839861124491146</c:v>
                </c:pt>
                <c:pt idx="1">
                  <c:v>0.1889701629045023</c:v>
                </c:pt>
                <c:pt idx="2">
                  <c:v>0.20016826341720287</c:v>
                </c:pt>
                <c:pt idx="3">
                  <c:v>0.2120300654786201</c:v>
                </c:pt>
                <c:pt idx="4">
                  <c:v>0.22459492837480624</c:v>
                </c:pt>
                <c:pt idx="5">
                  <c:v>0.237904549702924</c:v>
                </c:pt>
                <c:pt idx="6">
                  <c:v>0.2520031050801565</c:v>
                </c:pt>
                <c:pt idx="7">
                  <c:v>0.2669373963487789</c:v>
                </c:pt>
                <c:pt idx="8">
                  <c:v>0.28275700882193094</c:v>
                </c:pt>
                <c:pt idx="9">
                  <c:v>0.29951447815466214</c:v>
                </c:pt>
                <c:pt idx="10">
                  <c:v>0.31726546746868506</c:v>
                </c:pt>
                <c:pt idx="11">
                  <c:v>0.3360689554074894</c:v>
                </c:pt>
                <c:pt idx="12">
                  <c:v>0.35598743585161474</c:v>
                </c:pt>
                <c:pt idx="13">
                  <c:v>0.3770871300826466</c:v>
                </c:pt>
                <c:pt idx="14">
                  <c:v>0.3994382122496912</c:v>
                </c:pt>
                <c:pt idx="15">
                  <c:v>0.4231150490646334</c:v>
                </c:pt>
                <c:pt idx="16">
                  <c:v>0.4481964547334972</c:v>
                </c:pt>
                <c:pt idx="17">
                  <c:v>0.4747659622220043</c:v>
                </c:pt>
                <c:pt idx="18">
                  <c:v>0.5029121120554726</c:v>
                </c:pt>
                <c:pt idx="19">
                  <c:v>0.5327287599683392</c:v>
                </c:pt>
                <c:pt idx="20">
                  <c:v>0.5643154048489162</c:v>
                </c:pt>
                <c:pt idx="21">
                  <c:v>0.5977775385730213</c:v>
                </c:pt>
                <c:pt idx="22">
                  <c:v>0.6332270194888322</c:v>
                </c:pt>
                <c:pt idx="23">
                  <c:v>0.6707824715081881</c:v>
                </c:pt>
                <c:pt idx="24">
                  <c:v>0.710569710980808</c:v>
                </c:pt>
                <c:pt idx="25">
                  <c:v>0.7527222037824162</c:v>
                </c:pt>
                <c:pt idx="26">
                  <c:v>0.7973815553415163</c:v>
                </c:pt>
                <c:pt idx="27">
                  <c:v>0.8446980366694739</c:v>
                </c:pt>
                <c:pt idx="28">
                  <c:v>0.8948311498530918</c:v>
                </c:pt>
                <c:pt idx="29">
                  <c:v>0.9479502369279345</c:v>
                </c:pt>
                <c:pt idx="30">
                  <c:v>1.004235136586225</c:v>
                </c:pt>
                <c:pt idx="31">
                  <c:v>1.0638768937995149</c:v>
                </c:pt>
                <c:pt idx="32">
                  <c:v>1.1270785281706364</c:v>
                </c:pt>
                <c:pt idx="33">
                  <c:v>1.1940558676922979</c:v>
                </c:pt>
                <c:pt idx="34">
                  <c:v>1.265038455605812</c:v>
                </c:pt>
                <c:pt idx="35">
                  <c:v>1.3402705392527596</c:v>
                </c:pt>
                <c:pt idx="36">
                  <c:v>1.4200121512308719</c:v>
                </c:pt>
                <c:pt idx="37">
                  <c:v>1.5045402948467552</c:v>
                </c:pt>
                <c:pt idx="38">
                  <c:v>1.5941502478551166</c:v>
                </c:pt>
                <c:pt idx="39">
                  <c:v>1.6891570008512802</c:v>
                </c:pt>
                <c:pt idx="40">
                  <c:v>1.7898968495193357</c:v>
                </c:pt>
                <c:pt idx="41">
                  <c:v>1.8967291633281398</c:v>
                </c:pt>
                <c:pt idx="42">
                  <c:v>2.0100383573290728</c:v>
                </c:pt>
                <c:pt idx="43">
                  <c:v>2.1302360985874755</c:v>
                </c:pt>
                <c:pt idx="44">
                  <c:v>2.2577637846524796</c:v>
                </c:pt>
                <c:pt idx="45">
                  <c:v>2.393095338558487</c:v>
                </c:pt>
                <c:pt idx="46">
                  <c:v>2.5367403734308205</c:v>
                </c:pt>
                <c:pt idx="47">
                  <c:v>2.6892477901813</c:v>
                </c:pt>
                <c:pt idx="48">
                  <c:v>2.851209884457545</c:v>
                </c:pt>
                <c:pt idx="49">
                  <c:v>3.0232670544955145</c:v>
                </c:pt>
                <c:pt idx="50">
                  <c:v>3.206113220505763</c:v>
                </c:pt>
                <c:pt idx="51">
                  <c:v>3.40050208957573</c:v>
                </c:pt>
                <c:pt idx="52">
                  <c:v>3.607254428913661</c:v>
                </c:pt>
                <c:pt idx="53">
                  <c:v>3.8272665460371793</c:v>
                </c:pt>
                <c:pt idx="54">
                  <c:v>4.061520219089257</c:v>
                </c:pt>
                <c:pt idx="55">
                  <c:v>4.31109437628012</c:v>
                </c:pt>
                <c:pt idx="56">
                  <c:v>4.577178893696737</c:v>
                </c:pt>
                <c:pt idx="57">
                  <c:v>4.861090969603437</c:v>
                </c:pt>
                <c:pt idx="58">
                  <c:v>5.164294646474558</c:v>
                </c:pt>
                <c:pt idx="59">
                  <c:v>5.488424196842063</c:v>
                </c:pt>
                <c:pt idx="60">
                  <c:v>5.835312275703511</c:v>
                </c:pt>
                <c:pt idx="61">
                  <c:v>6.207023984430586</c:v>
                </c:pt>
                <c:pt idx="62">
                  <c:v>6.60589830761385</c:v>
                </c:pt>
                <c:pt idx="63">
                  <c:v>7.0345988009709215</c:v>
                </c:pt>
                <c:pt idx="64">
                  <c:v>7.496175961356307</c:v>
                </c:pt>
                <c:pt idx="65">
                  <c:v>7.9941444495747485</c:v>
                </c:pt>
                <c:pt idx="66">
                  <c:v>8.532579334610874</c:v>
                </c:pt>
                <c:pt idx="67">
                  <c:v>9.11623688606659</c:v>
                </c:pt>
                <c:pt idx="68">
                  <c:v>9.750707306866346</c:v>
                </c:pt>
                <c:pt idx="69">
                  <c:v>10.442609383693727</c:v>
                </c:pt>
                <c:pt idx="70">
                  <c:v>11.199840649673659</c:v>
                </c:pt>
                <c:pt idx="71">
                  <c:v>12.031901761024544</c:v>
                </c:pt>
                <c:pt idx="72">
                  <c:v>12.950321064880987</c:v>
                </c:pt>
                <c:pt idx="73">
                  <c:v>13.969215783753839</c:v>
                </c:pt>
                <c:pt idx="74">
                  <c:v>15.106041345598785</c:v>
                </c:pt>
                <c:pt idx="75">
                  <c:v>16.382602305537027</c:v>
                </c:pt>
                <c:pt idx="76">
                  <c:v>17.82643007780617</c:v>
                </c:pt>
                <c:pt idx="77">
                  <c:v>19.472678303265997</c:v>
                </c:pt>
                <c:pt idx="78">
                  <c:v>21.36675038766699</c:v>
                </c:pt>
                <c:pt idx="79">
                  <c:v>23.567957137179103</c:v>
                </c:pt>
                <c:pt idx="80">
                  <c:v>26.154594417224722</c:v>
                </c:pt>
                <c:pt idx="81">
                  <c:v>29.23087800931092</c:v>
                </c:pt>
                <c:pt idx="82">
                  <c:v>32.9359975061259</c:v>
                </c:pt>
                <c:pt idx="83">
                  <c:v>37.45463985644356</c:v>
                </c:pt>
                <c:pt idx="84">
                  <c:v>43.02536867088815</c:v>
                </c:pt>
                <c:pt idx="85">
                  <c:v>49.93542913700648</c:v>
                </c:pt>
                <c:pt idx="86">
                  <c:v>58.474453804043286</c:v>
                </c:pt>
                <c:pt idx="87">
                  <c:v>68.8017241041098</c:v>
                </c:pt>
                <c:pt idx="88">
                  <c:v>80.711459402879</c:v>
                </c:pt>
                <c:pt idx="89">
                  <c:v>-86.5551872056394</c:v>
                </c:pt>
                <c:pt idx="90">
                  <c:v>-74.13791475882508</c:v>
                </c:pt>
                <c:pt idx="91">
                  <c:v>-63.0225257412648</c:v>
                </c:pt>
                <c:pt idx="92">
                  <c:v>-53.661588164679564</c:v>
                </c:pt>
                <c:pt idx="93">
                  <c:v>-46.03172400905431</c:v>
                </c:pt>
                <c:pt idx="94">
                  <c:v>-39.88011889117722</c:v>
                </c:pt>
                <c:pt idx="95">
                  <c:v>-34.908595334644424</c:v>
                </c:pt>
                <c:pt idx="96">
                  <c:v>-30.853858382625198</c:v>
                </c:pt>
                <c:pt idx="97">
                  <c:v>-27.50696335081039</c:v>
                </c:pt>
                <c:pt idx="98">
                  <c:v>-24.7090277035968</c:v>
                </c:pt>
                <c:pt idx="99">
                  <c:v>-22.340932252026594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Table!$L$8:$L$107</c:f>
              <c:numCache>
                <c:ptCount val="100"/>
                <c:pt idx="0">
                  <c:v>3.5852662819905907</c:v>
                </c:pt>
                <c:pt idx="1">
                  <c:v>3.798260640177028</c:v>
                </c:pt>
                <c:pt idx="2">
                  <c:v>4.023980065302597</c:v>
                </c:pt>
                <c:pt idx="3">
                  <c:v>4.263198213770102</c:v>
                </c:pt>
                <c:pt idx="4">
                  <c:v>4.51673828007234</c:v>
                </c:pt>
                <c:pt idx="5">
                  <c:v>4.785476626163473</c:v>
                </c:pt>
                <c:pt idx="6">
                  <c:v>5.070346755792958</c:v>
                </c:pt>
                <c:pt idx="7">
                  <c:v>5.37234367840594</c:v>
                </c:pt>
                <c:pt idx="8">
                  <c:v>5.692528714294865</c:v>
                </c:pt>
                <c:pt idx="9">
                  <c:v>6.0320348009813785</c:v>
                </c:pt>
                <c:pt idx="10">
                  <c:v>6.392072370519404</c:v>
                </c:pt>
                <c:pt idx="11">
                  <c:v>6.773935878776002</c:v>
                </c:pt>
                <c:pt idx="12">
                  <c:v>7.179011081034633</c:v>
                </c:pt>
                <c:pt idx="13">
                  <c:v>7.608783163779908</c:v>
                </c:pt>
                <c:pt idx="14">
                  <c:v>8.064845860602828</c:v>
                </c:pt>
                <c:pt idx="15">
                  <c:v>8.548911701182437</c:v>
                </c:pt>
                <c:pt idx="16">
                  <c:v>9.062823566650557</c:v>
                </c:pt>
                <c:pt idx="17">
                  <c:v>9.608567752738248</c:v>
                </c:pt>
                <c:pt idx="18">
                  <c:v>10.18828877432788</c:v>
                </c:pt>
                <c:pt idx="19">
                  <c:v>10.80430618172699</c:v>
                </c:pt>
                <c:pt idx="20">
                  <c:v>11.45913370034343</c:v>
                </c:pt>
                <c:pt idx="21">
                  <c:v>12.15550105144207</c:v>
                </c:pt>
                <c:pt idx="22">
                  <c:v>12.896378861857539</c:v>
                </c:pt>
                <c:pt idx="23">
                  <c:v>13.685007123813778</c:v>
                </c:pt>
                <c:pt idx="24">
                  <c:v>14.524927720186394</c:v>
                </c:pt>
                <c:pt idx="25">
                  <c:v>15.42002158181949</c:v>
                </c:pt>
                <c:pt idx="26">
                  <c:v>16.374551085535938</c:v>
                </c:pt>
                <c:pt idx="27">
                  <c:v>17.39320832411828</c:v>
                </c:pt>
                <c:pt idx="28">
                  <c:v>18.481169866962748</c:v>
                </c:pt>
                <c:pt idx="29">
                  <c:v>19.64415855809709</c:v>
                </c:pt>
                <c:pt idx="30">
                  <c:v>20.88851273029059</c:v>
                </c:pt>
                <c:pt idx="31">
                  <c:v>22.221262895811662</c:v>
                </c:pt>
                <c:pt idx="32">
                  <c:v>23.650215426503596</c:v>
                </c:pt>
                <c:pt idx="33">
                  <c:v>25.184041843599804</c:v>
                </c:pt>
                <c:pt idx="34">
                  <c:v>26.83237093887678</c:v>
                </c:pt>
                <c:pt idx="35">
                  <c:v>28.605878819551705</c:v>
                </c:pt>
                <c:pt idx="36">
                  <c:v>30.516368811691862</c:v>
                </c:pt>
                <c:pt idx="37">
                  <c:v>32.57682859432997</c:v>
                </c:pt>
                <c:pt idx="38">
                  <c:v>34.80144553383349</c:v>
                </c:pt>
                <c:pt idx="39">
                  <c:v>37.20555252433378</c:v>
                </c:pt>
                <c:pt idx="40">
                  <c:v>39.80546548443771</c:v>
                </c:pt>
                <c:pt idx="41">
                  <c:v>42.61816032945721</c:v>
                </c:pt>
                <c:pt idx="42">
                  <c:v>45.660723230592126</c:v>
                </c:pt>
                <c:pt idx="43">
                  <c:v>48.949496954304784</c:v>
                </c:pt>
                <c:pt idx="44">
                  <c:v>52.498845136200856</c:v>
                </c:pt>
                <c:pt idx="45">
                  <c:v>56.31947702022724</c:v>
                </c:pt>
                <c:pt idx="46">
                  <c:v>60.4163329424031</c:v>
                </c:pt>
                <c:pt idx="47">
                  <c:v>64.78614058440508</c:v>
                </c:pt>
                <c:pt idx="48">
                  <c:v>69.41491709519937</c:v>
                </c:pt>
                <c:pt idx="49">
                  <c:v>74.27588667675802</c:v>
                </c:pt>
                <c:pt idx="50">
                  <c:v>79.3284361810529</c:v>
                </c:pt>
                <c:pt idx="51">
                  <c:v>84.51873271058318</c:v>
                </c:pt>
                <c:pt idx="52">
                  <c:v>89.78237803156865</c:v>
                </c:pt>
                <c:pt idx="53">
                  <c:v>-84.95102666307962</c:v>
                </c:pt>
                <c:pt idx="54">
                  <c:v>-79.75212705515231</c:v>
                </c:pt>
                <c:pt idx="55">
                  <c:v>-74.6860115323789</c:v>
                </c:pt>
                <c:pt idx="56">
                  <c:v>-69.80751341825169</c:v>
                </c:pt>
                <c:pt idx="57">
                  <c:v>-65.15838603581076</c:v>
                </c:pt>
                <c:pt idx="58">
                  <c:v>-60.76652589045629</c:v>
                </c:pt>
                <c:pt idx="59">
                  <c:v>-56.64690202720474</c:v>
                </c:pt>
                <c:pt idx="60">
                  <c:v>-52.80357772540356</c:v>
                </c:pt>
                <c:pt idx="61">
                  <c:v>-49.2321945007662</c:v>
                </c:pt>
                <c:pt idx="62">
                  <c:v>-45.92243331636247</c:v>
                </c:pt>
                <c:pt idx="63">
                  <c:v>-42.860162328827315</c:v>
                </c:pt>
                <c:pt idx="64">
                  <c:v>-40.029149514232465</c:v>
                </c:pt>
                <c:pt idx="65">
                  <c:v>-37.4123329723426</c:v>
                </c:pt>
                <c:pt idx="66">
                  <c:v>-34.99270324532305</c:v>
                </c:pt>
                <c:pt idx="67">
                  <c:v>-32.75387509962627</c:v>
                </c:pt>
                <c:pt idx="68">
                  <c:v>-30.68042656326225</c:v>
                </c:pt>
                <c:pt idx="69">
                  <c:v>-28.75807249962409</c:v>
                </c:pt>
                <c:pt idx="70">
                  <c:v>-26.973726060903424</c:v>
                </c:pt>
                <c:pt idx="71">
                  <c:v>-25.315487898386536</c:v>
                </c:pt>
                <c:pt idx="72">
                  <c:v>-23.772591648743777</c:v>
                </c:pt>
                <c:pt idx="73">
                  <c:v>-22.3353253502168</c:v>
                </c:pt>
                <c:pt idx="74">
                  <c:v>-20.994941868098536</c:v>
                </c:pt>
                <c:pt idx="75">
                  <c:v>-19.743566711172747</c:v>
                </c:pt>
                <c:pt idx="76">
                  <c:v>-18.574108362056936</c:v>
                </c:pt>
                <c:pt idx="77">
                  <c:v>-17.48017404208292</c:v>
                </c:pt>
                <c:pt idx="78">
                  <c:v>-16.455992380889654</c:v>
                </c:pt>
                <c:pt idx="79">
                  <c:v>-15.496343533035724</c:v>
                </c:pt>
                <c:pt idx="80">
                  <c:v>-14.596496712826145</c:v>
                </c:pt>
                <c:pt idx="81">
                  <c:v>-13.752154788967275</c:v>
                </c:pt>
                <c:pt idx="82">
                  <c:v>-12.95940541870953</c:v>
                </c:pt>
                <c:pt idx="83">
                  <c:v>-12.21467817172578</c:v>
                </c:pt>
                <c:pt idx="84">
                  <c:v>-11.514707205932531</c:v>
                </c:pt>
                <c:pt idx="85">
                  <c:v>-10.856499353212321</c:v>
                </c:pt>
                <c:pt idx="86">
                  <c:v>-10.237307862341517</c:v>
                </c:pt>
                <c:pt idx="87">
                  <c:v>-9.654611600840198</c:v>
                </c:pt>
                <c:pt idx="88">
                  <c:v>-9.106095743585257</c:v>
                </c:pt>
                <c:pt idx="89">
                  <c:v>-8.589624297536957</c:v>
                </c:pt>
                <c:pt idx="90">
                  <c:v>-8.103204177623383</c:v>
                </c:pt>
                <c:pt idx="91">
                  <c:v>-7.644964312260477</c:v>
                </c:pt>
                <c:pt idx="92">
                  <c:v>-7.213158862070436</c:v>
                </c:pt>
                <c:pt idx="93">
                  <c:v>-6.8061702600176375</c:v>
                </c:pt>
                <c:pt idx="94">
                  <c:v>-6.42249992650143</c:v>
                </c:pt>
                <c:pt idx="95">
                  <c:v>-6.060754590757497</c:v>
                </c:pt>
                <c:pt idx="96">
                  <c:v>-5.719634621866032</c:v>
                </c:pt>
                <c:pt idx="97">
                  <c:v>-5.397925114221614</c:v>
                </c:pt>
                <c:pt idx="98">
                  <c:v>-5.094488803192917</c:v>
                </c:pt>
                <c:pt idx="99">
                  <c:v>-4.808260071812967</c:v>
                </c:pt>
              </c:numCache>
            </c:numRef>
          </c:val>
          <c:smooth val="0"/>
        </c:ser>
        <c:marker val="1"/>
        <c:axId val="15237021"/>
        <c:axId val="2915462"/>
      </c:lineChart>
      <c:catAx>
        <c:axId val="152370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5462"/>
        <c:crosses val="autoZero"/>
        <c:auto val="1"/>
        <c:lblOffset val="100"/>
        <c:tickLblSkip val="3"/>
        <c:noMultiLvlLbl val="0"/>
      </c:catAx>
      <c:valAx>
        <c:axId val="2915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7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875"/>
          <c:y val="0.11125"/>
          <c:w val="0.2717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phase response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7525"/>
          <c:w val="0.979"/>
          <c:h val="0.807"/>
        </c:manualLayout>
      </c:layout>
      <c:lineChart>
        <c:grouping val="standard"/>
        <c:varyColors val="0"/>
        <c:ser>
          <c:idx val="0"/>
          <c:order val="0"/>
          <c:tx>
            <c:v>correction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Table!$A$8:$A$107</c:f>
              <c:numCache>
                <c:ptCount val="100"/>
                <c:pt idx="0">
                  <c:v>1</c:v>
                </c:pt>
                <c:pt idx="1">
                  <c:v>1.0592537251772889</c:v>
                </c:pt>
                <c:pt idx="2">
                  <c:v>1.1220184543019633</c:v>
                </c:pt>
                <c:pt idx="3">
                  <c:v>1.1885022274370183</c:v>
                </c:pt>
                <c:pt idx="4">
                  <c:v>1.258925411794167</c:v>
                </c:pt>
                <c:pt idx="5">
                  <c:v>1.333521432163324</c:v>
                </c:pt>
                <c:pt idx="6">
                  <c:v>1.4125375446227542</c:v>
                </c:pt>
                <c:pt idx="7">
                  <c:v>1.4962356560944332</c:v>
                </c:pt>
                <c:pt idx="8">
                  <c:v>1.5848931924611134</c:v>
                </c:pt>
                <c:pt idx="9">
                  <c:v>1.6788040181225603</c:v>
                </c:pt>
                <c:pt idx="10">
                  <c:v>1.7782794100389228</c:v>
                </c:pt>
                <c:pt idx="11">
                  <c:v>1.8836490894898006</c:v>
                </c:pt>
                <c:pt idx="12">
                  <c:v>1.9952623149688797</c:v>
                </c:pt>
                <c:pt idx="13">
                  <c:v>2.113489039836647</c:v>
                </c:pt>
                <c:pt idx="14">
                  <c:v>2.2387211385683394</c:v>
                </c:pt>
                <c:pt idx="15">
                  <c:v>2.371373705661655</c:v>
                </c:pt>
                <c:pt idx="16">
                  <c:v>2.51188643150958</c:v>
                </c:pt>
                <c:pt idx="17">
                  <c:v>2.6607250597988097</c:v>
                </c:pt>
                <c:pt idx="18">
                  <c:v>2.8183829312644537</c:v>
                </c:pt>
                <c:pt idx="19">
                  <c:v>2.9853826189179595</c:v>
                </c:pt>
                <c:pt idx="20">
                  <c:v>3.162277660168379</c:v>
                </c:pt>
                <c:pt idx="21">
                  <c:v>3.349654391578276</c:v>
                </c:pt>
                <c:pt idx="22">
                  <c:v>3.548133892335754</c:v>
                </c:pt>
                <c:pt idx="23">
                  <c:v>3.758374042884441</c:v>
                </c:pt>
                <c:pt idx="24">
                  <c:v>3.9810717055349722</c:v>
                </c:pt>
                <c:pt idx="25">
                  <c:v>4.216965034285822</c:v>
                </c:pt>
                <c:pt idx="26">
                  <c:v>4.466835921509631</c:v>
                </c:pt>
                <c:pt idx="27">
                  <c:v>4.7315125896148045</c:v>
                </c:pt>
                <c:pt idx="28">
                  <c:v>5.011872336272723</c:v>
                </c:pt>
                <c:pt idx="29">
                  <c:v>5.3088444423098835</c:v>
                </c:pt>
                <c:pt idx="30">
                  <c:v>5.623413251903491</c:v>
                </c:pt>
                <c:pt idx="31">
                  <c:v>5.9566214352901055</c:v>
                </c:pt>
                <c:pt idx="32">
                  <c:v>6.309573444801933</c:v>
                </c:pt>
                <c:pt idx="33">
                  <c:v>6.683439175686147</c:v>
                </c:pt>
                <c:pt idx="34">
                  <c:v>7.07945784384138</c:v>
                </c:pt>
                <c:pt idx="35">
                  <c:v>7.49894209332456</c:v>
                </c:pt>
                <c:pt idx="36">
                  <c:v>7.943282347242817</c:v>
                </c:pt>
                <c:pt idx="37">
                  <c:v>8.413951416451953</c:v>
                </c:pt>
                <c:pt idx="38">
                  <c:v>8.912509381337458</c:v>
                </c:pt>
                <c:pt idx="39">
                  <c:v>9.440608762859236</c:v>
                </c:pt>
                <c:pt idx="40">
                  <c:v>10.000000000000004</c:v>
                </c:pt>
                <c:pt idx="41">
                  <c:v>10.592537251772892</c:v>
                </c:pt>
                <c:pt idx="42">
                  <c:v>11.220184543019638</c:v>
                </c:pt>
                <c:pt idx="43">
                  <c:v>11.885022274370188</c:v>
                </c:pt>
                <c:pt idx="44">
                  <c:v>12.589254117941676</c:v>
                </c:pt>
                <c:pt idx="45">
                  <c:v>13.335214321633245</c:v>
                </c:pt>
                <c:pt idx="46">
                  <c:v>14.125375446227547</c:v>
                </c:pt>
                <c:pt idx="47">
                  <c:v>14.96235656094434</c:v>
                </c:pt>
                <c:pt idx="48">
                  <c:v>15.84893192461114</c:v>
                </c:pt>
                <c:pt idx="49">
                  <c:v>16.788040181225607</c:v>
                </c:pt>
                <c:pt idx="50">
                  <c:v>17.782794100389232</c:v>
                </c:pt>
                <c:pt idx="51">
                  <c:v>18.83649089489801</c:v>
                </c:pt>
                <c:pt idx="52">
                  <c:v>19.9526231496888</c:v>
                </c:pt>
                <c:pt idx="53">
                  <c:v>21.134890398366473</c:v>
                </c:pt>
                <c:pt idx="54">
                  <c:v>22.3872113856834</c:v>
                </c:pt>
                <c:pt idx="55">
                  <c:v>23.71373705661656</c:v>
                </c:pt>
                <c:pt idx="56">
                  <c:v>25.11886431509581</c:v>
                </c:pt>
                <c:pt idx="57">
                  <c:v>26.607250597988106</c:v>
                </c:pt>
                <c:pt idx="58">
                  <c:v>28.183829312644548</c:v>
                </c:pt>
                <c:pt idx="59">
                  <c:v>29.853826189179607</c:v>
                </c:pt>
                <c:pt idx="60">
                  <c:v>31.622776601683803</c:v>
                </c:pt>
                <c:pt idx="61">
                  <c:v>33.49654391578277</c:v>
                </c:pt>
                <c:pt idx="62">
                  <c:v>35.481338923357555</c:v>
                </c:pt>
                <c:pt idx="63">
                  <c:v>37.58374042884443</c:v>
                </c:pt>
                <c:pt idx="64">
                  <c:v>39.81071705534974</c:v>
                </c:pt>
                <c:pt idx="65">
                  <c:v>42.16965034285824</c:v>
                </c:pt>
                <c:pt idx="66">
                  <c:v>44.66835921509633</c:v>
                </c:pt>
                <c:pt idx="67">
                  <c:v>47.31512589614807</c:v>
                </c:pt>
                <c:pt idx="68">
                  <c:v>50.11872336272725</c:v>
                </c:pt>
                <c:pt idx="69">
                  <c:v>53.08844442309886</c:v>
                </c:pt>
                <c:pt idx="70">
                  <c:v>56.23413251903494</c:v>
                </c:pt>
                <c:pt idx="71">
                  <c:v>59.56621435290108</c:v>
                </c:pt>
                <c:pt idx="72">
                  <c:v>63.09573444801936</c:v>
                </c:pt>
                <c:pt idx="73">
                  <c:v>66.83439175686149</c:v>
                </c:pt>
                <c:pt idx="74">
                  <c:v>70.79457843841382</c:v>
                </c:pt>
                <c:pt idx="75">
                  <c:v>74.98942093324561</c:v>
                </c:pt>
                <c:pt idx="76">
                  <c:v>79.43282347242818</c:v>
                </c:pt>
                <c:pt idx="77">
                  <c:v>84.13951416451954</c:v>
                </c:pt>
                <c:pt idx="78">
                  <c:v>89.12509381337459</c:v>
                </c:pt>
                <c:pt idx="79">
                  <c:v>94.40608762859237</c:v>
                </c:pt>
                <c:pt idx="80">
                  <c:v>100.00000000000004</c:v>
                </c:pt>
                <c:pt idx="81">
                  <c:v>105.92537251772893</c:v>
                </c:pt>
                <c:pt idx="82">
                  <c:v>112.20184543019639</c:v>
                </c:pt>
                <c:pt idx="83">
                  <c:v>118.85022274370189</c:v>
                </c:pt>
                <c:pt idx="84">
                  <c:v>125.89254117941677</c:v>
                </c:pt>
                <c:pt idx="85">
                  <c:v>133.35214321633245</c:v>
                </c:pt>
                <c:pt idx="86">
                  <c:v>141.25375446227548</c:v>
                </c:pt>
                <c:pt idx="87">
                  <c:v>149.6235656094434</c:v>
                </c:pt>
                <c:pt idx="88">
                  <c:v>158.48931924611142</c:v>
                </c:pt>
                <c:pt idx="89">
                  <c:v>167.8804018122561</c:v>
                </c:pt>
                <c:pt idx="90">
                  <c:v>177.82794100389236</c:v>
                </c:pt>
                <c:pt idx="91">
                  <c:v>188.36490894898014</c:v>
                </c:pt>
                <c:pt idx="92">
                  <c:v>199.52623149688804</c:v>
                </c:pt>
                <c:pt idx="93">
                  <c:v>211.34890398366477</c:v>
                </c:pt>
                <c:pt idx="94">
                  <c:v>223.87211385683406</c:v>
                </c:pt>
                <c:pt idx="95">
                  <c:v>237.13737056616563</c:v>
                </c:pt>
                <c:pt idx="96">
                  <c:v>251.18864315095811</c:v>
                </c:pt>
                <c:pt idx="97">
                  <c:v>266.0725059798811</c:v>
                </c:pt>
                <c:pt idx="98">
                  <c:v>281.83829312644554</c:v>
                </c:pt>
                <c:pt idx="99">
                  <c:v>298.53826189179614</c:v>
                </c:pt>
              </c:numCache>
            </c:numRef>
          </c:cat>
          <c:val>
            <c:numRef>
              <c:f>Table!$F$8:$F$107</c:f>
              <c:numCache>
                <c:ptCount val="100"/>
                <c:pt idx="0">
                  <c:v>3.406867670745679</c:v>
                </c:pt>
                <c:pt idx="1">
                  <c:v>3.6092904772725256</c:v>
                </c:pt>
                <c:pt idx="2">
                  <c:v>3.823811801885394</c:v>
                </c:pt>
                <c:pt idx="3">
                  <c:v>4.051168148291482</c:v>
                </c:pt>
                <c:pt idx="4">
                  <c:v>4.292143351697534</c:v>
                </c:pt>
                <c:pt idx="5">
                  <c:v>4.547572076460549</c:v>
                </c:pt>
                <c:pt idx="6">
                  <c:v>4.8183436507128015</c:v>
                </c:pt>
                <c:pt idx="7">
                  <c:v>5.105406282057161</c:v>
                </c:pt>
                <c:pt idx="8">
                  <c:v>5.409771705472934</c:v>
                </c:pt>
                <c:pt idx="9">
                  <c:v>5.7325203228267165</c:v>
                </c:pt>
                <c:pt idx="10">
                  <c:v>6.074806903050719</c:v>
                </c:pt>
                <c:pt idx="11">
                  <c:v>6.437866923368513</c:v>
                </c:pt>
                <c:pt idx="12">
                  <c:v>6.823023645183018</c:v>
                </c:pt>
                <c:pt idx="13">
                  <c:v>7.231696033697261</c:v>
                </c:pt>
                <c:pt idx="14">
                  <c:v>7.665407648353137</c:v>
                </c:pt>
                <c:pt idx="15">
                  <c:v>8.125796652117803</c:v>
                </c:pt>
                <c:pt idx="16">
                  <c:v>8.614627111917061</c:v>
                </c:pt>
                <c:pt idx="17">
                  <c:v>9.133801790516243</c:v>
                </c:pt>
                <c:pt idx="18">
                  <c:v>9.685376662272407</c:v>
                </c:pt>
                <c:pt idx="19">
                  <c:v>10.27157742175865</c:v>
                </c:pt>
                <c:pt idx="20">
                  <c:v>10.894818295494515</c:v>
                </c:pt>
                <c:pt idx="21">
                  <c:v>11.557723512869048</c:v>
                </c:pt>
                <c:pt idx="22">
                  <c:v>12.263151842368707</c:v>
                </c:pt>
                <c:pt idx="23">
                  <c:v>13.01422465230559</c:v>
                </c:pt>
                <c:pt idx="24">
                  <c:v>13.814358009205586</c:v>
                </c:pt>
                <c:pt idx="25">
                  <c:v>14.667299378037074</c:v>
                </c:pt>
                <c:pt idx="26">
                  <c:v>15.577169530194423</c:v>
                </c:pt>
                <c:pt idx="27">
                  <c:v>16.548510287448806</c:v>
                </c:pt>
                <c:pt idx="28">
                  <c:v>17.586338717109655</c:v>
                </c:pt>
                <c:pt idx="29">
                  <c:v>18.696208321169156</c:v>
                </c:pt>
                <c:pt idx="30">
                  <c:v>19.884277593704365</c:v>
                </c:pt>
                <c:pt idx="31">
                  <c:v>21.15738600201215</c:v>
                </c:pt>
                <c:pt idx="32">
                  <c:v>22.52313689833296</c:v>
                </c:pt>
                <c:pt idx="33">
                  <c:v>23.989985975907505</c:v>
                </c:pt>
                <c:pt idx="34">
                  <c:v>25.56733248327097</c:v>
                </c:pt>
                <c:pt idx="35">
                  <c:v>27.265608280298945</c:v>
                </c:pt>
                <c:pt idx="36">
                  <c:v>29.09635666046099</c:v>
                </c:pt>
                <c:pt idx="37">
                  <c:v>31.072288299483212</c:v>
                </c:pt>
                <c:pt idx="38">
                  <c:v>33.20729528597837</c:v>
                </c:pt>
                <c:pt idx="39">
                  <c:v>35.5163955234825</c:v>
                </c:pt>
                <c:pt idx="40">
                  <c:v>38.015568634918374</c:v>
                </c:pt>
                <c:pt idx="41">
                  <c:v>40.72143116612907</c:v>
                </c:pt>
                <c:pt idx="42">
                  <c:v>43.65068487326305</c:v>
                </c:pt>
                <c:pt idx="43">
                  <c:v>46.81926085571731</c:v>
                </c:pt>
                <c:pt idx="44">
                  <c:v>50.241081351548374</c:v>
                </c:pt>
                <c:pt idx="45">
                  <c:v>53.92638168166875</c:v>
                </c:pt>
                <c:pt idx="46">
                  <c:v>57.87959256897228</c:v>
                </c:pt>
                <c:pt idx="47">
                  <c:v>62.09689279422377</c:v>
                </c:pt>
                <c:pt idx="48">
                  <c:v>66.56370721074182</c:v>
                </c:pt>
                <c:pt idx="49">
                  <c:v>71.2526196222625</c:v>
                </c:pt>
                <c:pt idx="50">
                  <c:v>76.12232296054714</c:v>
                </c:pt>
                <c:pt idx="51">
                  <c:v>81.11823062100746</c:v>
                </c:pt>
                <c:pt idx="52">
                  <c:v>86.17512360265499</c:v>
                </c:pt>
                <c:pt idx="53">
                  <c:v>-88.7782932091168</c:v>
                </c:pt>
                <c:pt idx="54">
                  <c:v>-83.81364727424157</c:v>
                </c:pt>
                <c:pt idx="55">
                  <c:v>-78.99710590865902</c:v>
                </c:pt>
                <c:pt idx="56">
                  <c:v>-74.38469231194843</c:v>
                </c:pt>
                <c:pt idx="57">
                  <c:v>-70.0194770054142</c:v>
                </c:pt>
                <c:pt idx="58">
                  <c:v>-65.93082053693085</c:v>
                </c:pt>
                <c:pt idx="59">
                  <c:v>-62.1353262240468</c:v>
                </c:pt>
                <c:pt idx="60">
                  <c:v>-58.638890001107065</c:v>
                </c:pt>
                <c:pt idx="61">
                  <c:v>-55.43921848519678</c:v>
                </c:pt>
                <c:pt idx="62">
                  <c:v>-52.52833162397632</c:v>
                </c:pt>
                <c:pt idx="63">
                  <c:v>-49.89476112979823</c:v>
                </c:pt>
                <c:pt idx="64">
                  <c:v>-47.52532547558877</c:v>
                </c:pt>
                <c:pt idx="65">
                  <c:v>-45.406477421917344</c:v>
                </c:pt>
                <c:pt idx="66">
                  <c:v>-43.52528257993392</c:v>
                </c:pt>
                <c:pt idx="67">
                  <c:v>-41.87011198569286</c:v>
                </c:pt>
                <c:pt idx="68">
                  <c:v>-40.4311338701286</c:v>
                </c:pt>
                <c:pt idx="69">
                  <c:v>-39.20068188331782</c:v>
                </c:pt>
                <c:pt idx="70">
                  <c:v>-38.173566710577084</c:v>
                </c:pt>
                <c:pt idx="71">
                  <c:v>-37.34738965941108</c:v>
                </c:pt>
                <c:pt idx="72">
                  <c:v>-36.722912713624766</c:v>
                </c:pt>
                <c:pt idx="73">
                  <c:v>-36.30454113397064</c:v>
                </c:pt>
                <c:pt idx="74">
                  <c:v>-36.10098321369732</c:v>
                </c:pt>
                <c:pt idx="75">
                  <c:v>-36.126169016709774</c:v>
                </c:pt>
                <c:pt idx="76">
                  <c:v>-36.400538439863105</c:v>
                </c:pt>
                <c:pt idx="77">
                  <c:v>-36.952852345348916</c:v>
                </c:pt>
                <c:pt idx="78">
                  <c:v>-37.822742768556644</c:v>
                </c:pt>
                <c:pt idx="79">
                  <c:v>-39.06430067021483</c:v>
                </c:pt>
                <c:pt idx="80">
                  <c:v>-40.75109113005087</c:v>
                </c:pt>
                <c:pt idx="81">
                  <c:v>-42.983032798278195</c:v>
                </c:pt>
                <c:pt idx="82">
                  <c:v>-45.89540292483543</c:v>
                </c:pt>
                <c:pt idx="83">
                  <c:v>-49.66931802816934</c:v>
                </c:pt>
                <c:pt idx="84">
                  <c:v>-54.54007587682068</c:v>
                </c:pt>
                <c:pt idx="85">
                  <c:v>-60.7919284902188</c:v>
                </c:pt>
                <c:pt idx="86">
                  <c:v>-68.7117616663848</c:v>
                </c:pt>
                <c:pt idx="87">
                  <c:v>-78.45633570494999</c:v>
                </c:pt>
                <c:pt idx="88">
                  <c:v>-89.81755514646426</c:v>
                </c:pt>
                <c:pt idx="89">
                  <c:v>77.96556290810244</c:v>
                </c:pt>
                <c:pt idx="90">
                  <c:v>66.0347105812017</c:v>
                </c:pt>
                <c:pt idx="91">
                  <c:v>55.377561429004324</c:v>
                </c:pt>
                <c:pt idx="92">
                  <c:v>46.44842930260913</c:v>
                </c:pt>
                <c:pt idx="93">
                  <c:v>39.22555374903667</c:v>
                </c:pt>
                <c:pt idx="94">
                  <c:v>33.45761896467579</c:v>
                </c:pt>
                <c:pt idx="95">
                  <c:v>28.847840743886927</c:v>
                </c:pt>
                <c:pt idx="96">
                  <c:v>25.134223760759166</c:v>
                </c:pt>
                <c:pt idx="97">
                  <c:v>22.109038236588777</c:v>
                </c:pt>
                <c:pt idx="98">
                  <c:v>19.614538900403883</c:v>
                </c:pt>
                <c:pt idx="99">
                  <c:v>17.532672180213627</c:v>
                </c:pt>
              </c:numCache>
            </c:numRef>
          </c:val>
          <c:smooth val="0"/>
        </c:ser>
        <c:ser>
          <c:idx val="1"/>
          <c:order val="1"/>
          <c:tx>
            <c:v>speaker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Table!$I$8:$I$107</c:f>
              <c:numCache>
                <c:ptCount val="100"/>
                <c:pt idx="0">
                  <c:v>0.17839861124491146</c:v>
                </c:pt>
                <c:pt idx="1">
                  <c:v>0.1889701629045023</c:v>
                </c:pt>
                <c:pt idx="2">
                  <c:v>0.20016826341720287</c:v>
                </c:pt>
                <c:pt idx="3">
                  <c:v>0.2120300654786201</c:v>
                </c:pt>
                <c:pt idx="4">
                  <c:v>0.22459492837480624</c:v>
                </c:pt>
                <c:pt idx="5">
                  <c:v>0.237904549702924</c:v>
                </c:pt>
                <c:pt idx="6">
                  <c:v>0.2520031050801565</c:v>
                </c:pt>
                <c:pt idx="7">
                  <c:v>0.2669373963487789</c:v>
                </c:pt>
                <c:pt idx="8">
                  <c:v>0.28275700882193094</c:v>
                </c:pt>
                <c:pt idx="9">
                  <c:v>0.29951447815466214</c:v>
                </c:pt>
                <c:pt idx="10">
                  <c:v>0.31726546746868506</c:v>
                </c:pt>
                <c:pt idx="11">
                  <c:v>0.3360689554074894</c:v>
                </c:pt>
                <c:pt idx="12">
                  <c:v>0.35598743585161474</c:v>
                </c:pt>
                <c:pt idx="13">
                  <c:v>0.3770871300826466</c:v>
                </c:pt>
                <c:pt idx="14">
                  <c:v>0.3994382122496912</c:v>
                </c:pt>
                <c:pt idx="15">
                  <c:v>0.4231150490646334</c:v>
                </c:pt>
                <c:pt idx="16">
                  <c:v>0.4481964547334972</c:v>
                </c:pt>
                <c:pt idx="17">
                  <c:v>0.4747659622220043</c:v>
                </c:pt>
                <c:pt idx="18">
                  <c:v>0.5029121120554726</c:v>
                </c:pt>
                <c:pt idx="19">
                  <c:v>0.5327287599683392</c:v>
                </c:pt>
                <c:pt idx="20">
                  <c:v>0.5643154048489162</c:v>
                </c:pt>
                <c:pt idx="21">
                  <c:v>0.5977775385730213</c:v>
                </c:pt>
                <c:pt idx="22">
                  <c:v>0.6332270194888322</c:v>
                </c:pt>
                <c:pt idx="23">
                  <c:v>0.6707824715081881</c:v>
                </c:pt>
                <c:pt idx="24">
                  <c:v>0.710569710980808</c:v>
                </c:pt>
                <c:pt idx="25">
                  <c:v>0.7527222037824162</c:v>
                </c:pt>
                <c:pt idx="26">
                  <c:v>0.7973815553415163</c:v>
                </c:pt>
                <c:pt idx="27">
                  <c:v>0.8446980366694739</c:v>
                </c:pt>
                <c:pt idx="28">
                  <c:v>0.8948311498530918</c:v>
                </c:pt>
                <c:pt idx="29">
                  <c:v>0.9479502369279345</c:v>
                </c:pt>
                <c:pt idx="30">
                  <c:v>1.004235136586225</c:v>
                </c:pt>
                <c:pt idx="31">
                  <c:v>1.0638768937995149</c:v>
                </c:pt>
                <c:pt idx="32">
                  <c:v>1.1270785281706364</c:v>
                </c:pt>
                <c:pt idx="33">
                  <c:v>1.1940558676922979</c:v>
                </c:pt>
                <c:pt idx="34">
                  <c:v>1.265038455605812</c:v>
                </c:pt>
                <c:pt idx="35">
                  <c:v>1.3402705392527596</c:v>
                </c:pt>
                <c:pt idx="36">
                  <c:v>1.4200121512308719</c:v>
                </c:pt>
                <c:pt idx="37">
                  <c:v>1.5045402948467552</c:v>
                </c:pt>
                <c:pt idx="38">
                  <c:v>1.5941502478551166</c:v>
                </c:pt>
                <c:pt idx="39">
                  <c:v>1.6891570008512802</c:v>
                </c:pt>
                <c:pt idx="40">
                  <c:v>1.7898968495193357</c:v>
                </c:pt>
                <c:pt idx="41">
                  <c:v>1.8967291633281398</c:v>
                </c:pt>
                <c:pt idx="42">
                  <c:v>2.0100383573290728</c:v>
                </c:pt>
                <c:pt idx="43">
                  <c:v>2.1302360985874755</c:v>
                </c:pt>
                <c:pt idx="44">
                  <c:v>2.2577637846524796</c:v>
                </c:pt>
                <c:pt idx="45">
                  <c:v>2.393095338558487</c:v>
                </c:pt>
                <c:pt idx="46">
                  <c:v>2.5367403734308205</c:v>
                </c:pt>
                <c:pt idx="47">
                  <c:v>2.6892477901813</c:v>
                </c:pt>
                <c:pt idx="48">
                  <c:v>2.851209884457545</c:v>
                </c:pt>
                <c:pt idx="49">
                  <c:v>3.0232670544955145</c:v>
                </c:pt>
                <c:pt idx="50">
                  <c:v>3.206113220505763</c:v>
                </c:pt>
                <c:pt idx="51">
                  <c:v>3.40050208957573</c:v>
                </c:pt>
                <c:pt idx="52">
                  <c:v>3.607254428913661</c:v>
                </c:pt>
                <c:pt idx="53">
                  <c:v>3.8272665460371793</c:v>
                </c:pt>
                <c:pt idx="54">
                  <c:v>4.061520219089257</c:v>
                </c:pt>
                <c:pt idx="55">
                  <c:v>4.31109437628012</c:v>
                </c:pt>
                <c:pt idx="56">
                  <c:v>4.577178893696737</c:v>
                </c:pt>
                <c:pt idx="57">
                  <c:v>4.861090969603437</c:v>
                </c:pt>
                <c:pt idx="58">
                  <c:v>5.164294646474558</c:v>
                </c:pt>
                <c:pt idx="59">
                  <c:v>5.488424196842063</c:v>
                </c:pt>
                <c:pt idx="60">
                  <c:v>5.835312275703511</c:v>
                </c:pt>
                <c:pt idx="61">
                  <c:v>6.207023984430586</c:v>
                </c:pt>
                <c:pt idx="62">
                  <c:v>6.60589830761385</c:v>
                </c:pt>
                <c:pt idx="63">
                  <c:v>7.0345988009709215</c:v>
                </c:pt>
                <c:pt idx="64">
                  <c:v>7.496175961356307</c:v>
                </c:pt>
                <c:pt idx="65">
                  <c:v>7.9941444495747485</c:v>
                </c:pt>
                <c:pt idx="66">
                  <c:v>8.532579334610874</c:v>
                </c:pt>
                <c:pt idx="67">
                  <c:v>9.11623688606659</c:v>
                </c:pt>
                <c:pt idx="68">
                  <c:v>9.750707306866346</c:v>
                </c:pt>
                <c:pt idx="69">
                  <c:v>10.442609383693727</c:v>
                </c:pt>
                <c:pt idx="70">
                  <c:v>11.199840649673659</c:v>
                </c:pt>
                <c:pt idx="71">
                  <c:v>12.031901761024544</c:v>
                </c:pt>
                <c:pt idx="72">
                  <c:v>12.950321064880987</c:v>
                </c:pt>
                <c:pt idx="73">
                  <c:v>13.969215783753839</c:v>
                </c:pt>
                <c:pt idx="74">
                  <c:v>15.106041345598785</c:v>
                </c:pt>
                <c:pt idx="75">
                  <c:v>16.382602305537027</c:v>
                </c:pt>
                <c:pt idx="76">
                  <c:v>17.82643007780617</c:v>
                </c:pt>
                <c:pt idx="77">
                  <c:v>19.472678303265997</c:v>
                </c:pt>
                <c:pt idx="78">
                  <c:v>21.36675038766699</c:v>
                </c:pt>
                <c:pt idx="79">
                  <c:v>23.567957137179103</c:v>
                </c:pt>
                <c:pt idx="80">
                  <c:v>26.154594417224722</c:v>
                </c:pt>
                <c:pt idx="81">
                  <c:v>29.23087800931092</c:v>
                </c:pt>
                <c:pt idx="82">
                  <c:v>32.9359975061259</c:v>
                </c:pt>
                <c:pt idx="83">
                  <c:v>37.45463985644356</c:v>
                </c:pt>
                <c:pt idx="84">
                  <c:v>43.02536867088815</c:v>
                </c:pt>
                <c:pt idx="85">
                  <c:v>49.93542913700648</c:v>
                </c:pt>
                <c:pt idx="86">
                  <c:v>58.474453804043286</c:v>
                </c:pt>
                <c:pt idx="87">
                  <c:v>68.8017241041098</c:v>
                </c:pt>
                <c:pt idx="88">
                  <c:v>80.711459402879</c:v>
                </c:pt>
                <c:pt idx="89">
                  <c:v>-86.5551872056394</c:v>
                </c:pt>
                <c:pt idx="90">
                  <c:v>-74.13791475882508</c:v>
                </c:pt>
                <c:pt idx="91">
                  <c:v>-63.0225257412648</c:v>
                </c:pt>
                <c:pt idx="92">
                  <c:v>-53.661588164679564</c:v>
                </c:pt>
                <c:pt idx="93">
                  <c:v>-46.03172400905431</c:v>
                </c:pt>
                <c:pt idx="94">
                  <c:v>-39.88011889117722</c:v>
                </c:pt>
                <c:pt idx="95">
                  <c:v>-34.908595334644424</c:v>
                </c:pt>
                <c:pt idx="96">
                  <c:v>-30.853858382625198</c:v>
                </c:pt>
                <c:pt idx="97">
                  <c:v>-27.50696335081039</c:v>
                </c:pt>
                <c:pt idx="98">
                  <c:v>-24.7090277035968</c:v>
                </c:pt>
                <c:pt idx="99">
                  <c:v>-22.340932252026594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Table!$L$8:$L$107</c:f>
              <c:numCache>
                <c:ptCount val="100"/>
                <c:pt idx="0">
                  <c:v>3.5852662819905907</c:v>
                </c:pt>
                <c:pt idx="1">
                  <c:v>3.798260640177028</c:v>
                </c:pt>
                <c:pt idx="2">
                  <c:v>4.023980065302597</c:v>
                </c:pt>
                <c:pt idx="3">
                  <c:v>4.263198213770102</c:v>
                </c:pt>
                <c:pt idx="4">
                  <c:v>4.51673828007234</c:v>
                </c:pt>
                <c:pt idx="5">
                  <c:v>4.785476626163473</c:v>
                </c:pt>
                <c:pt idx="6">
                  <c:v>5.070346755792958</c:v>
                </c:pt>
                <c:pt idx="7">
                  <c:v>5.37234367840594</c:v>
                </c:pt>
                <c:pt idx="8">
                  <c:v>5.692528714294865</c:v>
                </c:pt>
                <c:pt idx="9">
                  <c:v>6.0320348009813785</c:v>
                </c:pt>
                <c:pt idx="10">
                  <c:v>6.392072370519404</c:v>
                </c:pt>
                <c:pt idx="11">
                  <c:v>6.773935878776002</c:v>
                </c:pt>
                <c:pt idx="12">
                  <c:v>7.179011081034633</c:v>
                </c:pt>
                <c:pt idx="13">
                  <c:v>7.608783163779908</c:v>
                </c:pt>
                <c:pt idx="14">
                  <c:v>8.064845860602828</c:v>
                </c:pt>
                <c:pt idx="15">
                  <c:v>8.548911701182437</c:v>
                </c:pt>
                <c:pt idx="16">
                  <c:v>9.062823566650557</c:v>
                </c:pt>
                <c:pt idx="17">
                  <c:v>9.608567752738248</c:v>
                </c:pt>
                <c:pt idx="18">
                  <c:v>10.18828877432788</c:v>
                </c:pt>
                <c:pt idx="19">
                  <c:v>10.80430618172699</c:v>
                </c:pt>
                <c:pt idx="20">
                  <c:v>11.45913370034343</c:v>
                </c:pt>
                <c:pt idx="21">
                  <c:v>12.15550105144207</c:v>
                </c:pt>
                <c:pt idx="22">
                  <c:v>12.896378861857539</c:v>
                </c:pt>
                <c:pt idx="23">
                  <c:v>13.685007123813778</c:v>
                </c:pt>
                <c:pt idx="24">
                  <c:v>14.524927720186394</c:v>
                </c:pt>
                <c:pt idx="25">
                  <c:v>15.42002158181949</c:v>
                </c:pt>
                <c:pt idx="26">
                  <c:v>16.374551085535938</c:v>
                </c:pt>
                <c:pt idx="27">
                  <c:v>17.39320832411828</c:v>
                </c:pt>
                <c:pt idx="28">
                  <c:v>18.481169866962748</c:v>
                </c:pt>
                <c:pt idx="29">
                  <c:v>19.64415855809709</c:v>
                </c:pt>
                <c:pt idx="30">
                  <c:v>20.88851273029059</c:v>
                </c:pt>
                <c:pt idx="31">
                  <c:v>22.221262895811662</c:v>
                </c:pt>
                <c:pt idx="32">
                  <c:v>23.650215426503596</c:v>
                </c:pt>
                <c:pt idx="33">
                  <c:v>25.184041843599804</c:v>
                </c:pt>
                <c:pt idx="34">
                  <c:v>26.83237093887678</c:v>
                </c:pt>
                <c:pt idx="35">
                  <c:v>28.605878819551705</c:v>
                </c:pt>
                <c:pt idx="36">
                  <c:v>30.516368811691862</c:v>
                </c:pt>
                <c:pt idx="37">
                  <c:v>32.57682859432997</c:v>
                </c:pt>
                <c:pt idx="38">
                  <c:v>34.80144553383349</c:v>
                </c:pt>
                <c:pt idx="39">
                  <c:v>37.20555252433378</c:v>
                </c:pt>
                <c:pt idx="40">
                  <c:v>39.80546548443771</c:v>
                </c:pt>
                <c:pt idx="41">
                  <c:v>42.61816032945721</c:v>
                </c:pt>
                <c:pt idx="42">
                  <c:v>45.660723230592126</c:v>
                </c:pt>
                <c:pt idx="43">
                  <c:v>48.949496954304784</c:v>
                </c:pt>
                <c:pt idx="44">
                  <c:v>52.498845136200856</c:v>
                </c:pt>
                <c:pt idx="45">
                  <c:v>56.31947702022724</c:v>
                </c:pt>
                <c:pt idx="46">
                  <c:v>60.4163329424031</c:v>
                </c:pt>
                <c:pt idx="47">
                  <c:v>64.78614058440508</c:v>
                </c:pt>
                <c:pt idx="48">
                  <c:v>69.41491709519937</c:v>
                </c:pt>
                <c:pt idx="49">
                  <c:v>74.27588667675802</c:v>
                </c:pt>
                <c:pt idx="50">
                  <c:v>79.3284361810529</c:v>
                </c:pt>
                <c:pt idx="51">
                  <c:v>84.51873271058318</c:v>
                </c:pt>
                <c:pt idx="52">
                  <c:v>89.78237803156865</c:v>
                </c:pt>
                <c:pt idx="53">
                  <c:v>-84.95102666307962</c:v>
                </c:pt>
                <c:pt idx="54">
                  <c:v>-79.75212705515231</c:v>
                </c:pt>
                <c:pt idx="55">
                  <c:v>-74.6860115323789</c:v>
                </c:pt>
                <c:pt idx="56">
                  <c:v>-69.80751341825169</c:v>
                </c:pt>
                <c:pt idx="57">
                  <c:v>-65.15838603581076</c:v>
                </c:pt>
                <c:pt idx="58">
                  <c:v>-60.76652589045629</c:v>
                </c:pt>
                <c:pt idx="59">
                  <c:v>-56.64690202720474</c:v>
                </c:pt>
                <c:pt idx="60">
                  <c:v>-52.80357772540356</c:v>
                </c:pt>
                <c:pt idx="61">
                  <c:v>-49.2321945007662</c:v>
                </c:pt>
                <c:pt idx="62">
                  <c:v>-45.92243331636247</c:v>
                </c:pt>
                <c:pt idx="63">
                  <c:v>-42.860162328827315</c:v>
                </c:pt>
                <c:pt idx="64">
                  <c:v>-40.029149514232465</c:v>
                </c:pt>
                <c:pt idx="65">
                  <c:v>-37.4123329723426</c:v>
                </c:pt>
                <c:pt idx="66">
                  <c:v>-34.99270324532305</c:v>
                </c:pt>
                <c:pt idx="67">
                  <c:v>-32.75387509962627</c:v>
                </c:pt>
                <c:pt idx="68">
                  <c:v>-30.68042656326225</c:v>
                </c:pt>
                <c:pt idx="69">
                  <c:v>-28.75807249962409</c:v>
                </c:pt>
                <c:pt idx="70">
                  <c:v>-26.973726060903424</c:v>
                </c:pt>
                <c:pt idx="71">
                  <c:v>-25.315487898386536</c:v>
                </c:pt>
                <c:pt idx="72">
                  <c:v>-23.772591648743777</c:v>
                </c:pt>
                <c:pt idx="73">
                  <c:v>-22.3353253502168</c:v>
                </c:pt>
                <c:pt idx="74">
                  <c:v>-20.994941868098536</c:v>
                </c:pt>
                <c:pt idx="75">
                  <c:v>-19.743566711172747</c:v>
                </c:pt>
                <c:pt idx="76">
                  <c:v>-18.574108362056936</c:v>
                </c:pt>
                <c:pt idx="77">
                  <c:v>-17.48017404208292</c:v>
                </c:pt>
                <c:pt idx="78">
                  <c:v>-16.455992380889654</c:v>
                </c:pt>
                <c:pt idx="79">
                  <c:v>-15.496343533035724</c:v>
                </c:pt>
                <c:pt idx="80">
                  <c:v>-14.596496712826145</c:v>
                </c:pt>
                <c:pt idx="81">
                  <c:v>-13.752154788967275</c:v>
                </c:pt>
                <c:pt idx="82">
                  <c:v>-12.95940541870953</c:v>
                </c:pt>
                <c:pt idx="83">
                  <c:v>-12.21467817172578</c:v>
                </c:pt>
                <c:pt idx="84">
                  <c:v>-11.514707205932531</c:v>
                </c:pt>
                <c:pt idx="85">
                  <c:v>-10.856499353212321</c:v>
                </c:pt>
                <c:pt idx="86">
                  <c:v>-10.237307862341517</c:v>
                </c:pt>
                <c:pt idx="87">
                  <c:v>-9.654611600840198</c:v>
                </c:pt>
                <c:pt idx="88">
                  <c:v>-9.106095743585257</c:v>
                </c:pt>
                <c:pt idx="89">
                  <c:v>-8.589624297536957</c:v>
                </c:pt>
                <c:pt idx="90">
                  <c:v>-8.103204177623383</c:v>
                </c:pt>
                <c:pt idx="91">
                  <c:v>-7.644964312260477</c:v>
                </c:pt>
                <c:pt idx="92">
                  <c:v>-7.213158862070436</c:v>
                </c:pt>
                <c:pt idx="93">
                  <c:v>-6.8061702600176375</c:v>
                </c:pt>
                <c:pt idx="94">
                  <c:v>-6.42249992650143</c:v>
                </c:pt>
                <c:pt idx="95">
                  <c:v>-6.060754590757497</c:v>
                </c:pt>
                <c:pt idx="96">
                  <c:v>-5.719634621866032</c:v>
                </c:pt>
                <c:pt idx="97">
                  <c:v>-5.397925114221614</c:v>
                </c:pt>
                <c:pt idx="98">
                  <c:v>-5.094488803192917</c:v>
                </c:pt>
                <c:pt idx="99">
                  <c:v>-4.808260071812967</c:v>
                </c:pt>
              </c:numCache>
            </c:numRef>
          </c:val>
          <c:smooth val="0"/>
        </c:ser>
        <c:marker val="1"/>
        <c:axId val="26239159"/>
        <c:axId val="34825840"/>
      </c:lineChart>
      <c:catAx>
        <c:axId val="262391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5840"/>
        <c:crosses val="autoZero"/>
        <c:auto val="1"/>
        <c:lblOffset val="100"/>
        <c:tickLblSkip val="3"/>
        <c:noMultiLvlLbl val="0"/>
      </c:catAx>
      <c:valAx>
        <c:axId val="3482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9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875"/>
          <c:y val="0.11125"/>
          <c:w val="0.2717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8"/>
          <c:y val="0.1385"/>
          <c:w val="0.88"/>
          <c:h val="0.8025"/>
        </c:manualLayout>
      </c:layout>
      <c:lineChart>
        <c:grouping val="standard"/>
        <c:varyColors val="0"/>
        <c:ser>
          <c:idx val="0"/>
          <c:order val="0"/>
          <c:tx>
            <c:v>Response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box!$B$16:$B$53</c:f>
              <c:numCache/>
            </c:numRef>
          </c:cat>
          <c:val>
            <c:numRef>
              <c:f>box!$F$16:$F$53</c:f>
              <c:numCache/>
            </c:numRef>
          </c:val>
          <c:smooth val="1"/>
        </c:ser>
        <c:marker val="1"/>
        <c:axId val="44997105"/>
        <c:axId val="2320762"/>
      </c:lineChart>
      <c:catAx>
        <c:axId val="4499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0762"/>
        <c:crossesAt val="-20"/>
        <c:auto val="0"/>
        <c:lblOffset val="100"/>
        <c:tickLblSkip val="2"/>
        <c:noMultiLvlLbl val="0"/>
      </c:catAx>
      <c:valAx>
        <c:axId val="2320762"/>
        <c:scaling>
          <c:orientation val="minMax"/>
          <c:max val="1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97105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8"/>
          <c:y val="0.1385"/>
          <c:w val="0.88"/>
          <c:h val="0.8025"/>
        </c:manualLayout>
      </c:layout>
      <c:lineChart>
        <c:grouping val="standard"/>
        <c:varyColors val="0"/>
        <c:ser>
          <c:idx val="0"/>
          <c:order val="0"/>
          <c:tx>
            <c:v>Response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box!$B$16:$B$53</c:f>
              <c:numCache/>
            </c:numRef>
          </c:cat>
          <c:val>
            <c:numRef>
              <c:f>box!$F$16:$F$53</c:f>
              <c:numCache/>
            </c:numRef>
          </c:val>
          <c:smooth val="1"/>
        </c:ser>
        <c:marker val="1"/>
        <c:axId val="20886859"/>
        <c:axId val="53764004"/>
      </c:lineChart>
      <c:catAx>
        <c:axId val="20886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64004"/>
        <c:crossesAt val="-20"/>
        <c:auto val="0"/>
        <c:lblOffset val="100"/>
        <c:tickLblSkip val="2"/>
        <c:noMultiLvlLbl val="0"/>
      </c:catAx>
      <c:valAx>
        <c:axId val="53764004"/>
        <c:scaling>
          <c:orientation val="minMax"/>
          <c:max val="1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6859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</xdr:row>
      <xdr:rowOff>38100</xdr:rowOff>
    </xdr:from>
    <xdr:to>
      <xdr:col>12</xdr:col>
      <xdr:colOff>533400</xdr:colOff>
      <xdr:row>26</xdr:row>
      <xdr:rowOff>57150</xdr:rowOff>
    </xdr:to>
    <xdr:graphicFrame>
      <xdr:nvGraphicFramePr>
        <xdr:cNvPr id="1" name="Chart 2"/>
        <xdr:cNvGraphicFramePr/>
      </xdr:nvGraphicFramePr>
      <xdr:xfrm>
        <a:off x="2019300" y="64770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5</xdr:col>
      <xdr:colOff>114300</xdr:colOff>
      <xdr:row>28</xdr:row>
      <xdr:rowOff>0</xdr:rowOff>
    </xdr:from>
    <xdr:to>
      <xdr:col>11</xdr:col>
      <xdr:colOff>323850</xdr:colOff>
      <xdr:row>40</xdr:row>
      <xdr:rowOff>0</xdr:rowOff>
    </xdr:to>
    <xdr:pic>
      <xdr:nvPicPr>
        <xdr:cNvPr id="2" name="Picture 4" descr="C:\My Documents\1.TA Docs\TA Tech Refs\Linkwitz Transform\LinkXfrm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4572000"/>
          <a:ext cx="38671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3</xdr:row>
      <xdr:rowOff>38100</xdr:rowOff>
    </xdr:from>
    <xdr:to>
      <xdr:col>12</xdr:col>
      <xdr:colOff>533400</xdr:colOff>
      <xdr:row>26</xdr:row>
      <xdr:rowOff>57150</xdr:rowOff>
    </xdr:to>
    <xdr:graphicFrame>
      <xdr:nvGraphicFramePr>
        <xdr:cNvPr id="3" name="Chart 2"/>
        <xdr:cNvGraphicFramePr/>
      </xdr:nvGraphicFramePr>
      <xdr:xfrm>
        <a:off x="2019300" y="647700"/>
        <a:ext cx="52959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 editAs="oneCell">
    <xdr:from>
      <xdr:col>5</xdr:col>
      <xdr:colOff>114300</xdr:colOff>
      <xdr:row>28</xdr:row>
      <xdr:rowOff>0</xdr:rowOff>
    </xdr:from>
    <xdr:to>
      <xdr:col>11</xdr:col>
      <xdr:colOff>323850</xdr:colOff>
      <xdr:row>40</xdr:row>
      <xdr:rowOff>0</xdr:rowOff>
    </xdr:to>
    <xdr:pic>
      <xdr:nvPicPr>
        <xdr:cNvPr id="4" name="Picture 4" descr="C:\My Documents\1.TA Docs\TA Tech Refs\Linkwitz Transform\LinkXfrm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4572000"/>
          <a:ext cx="38671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15</xdr:col>
      <xdr:colOff>76200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95250" y="66675"/>
        <a:ext cx="77724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66675</xdr:rowOff>
    </xdr:from>
    <xdr:to>
      <xdr:col>15</xdr:col>
      <xdr:colOff>76200</xdr:colOff>
      <xdr:row>34</xdr:row>
      <xdr:rowOff>47625</xdr:rowOff>
    </xdr:to>
    <xdr:graphicFrame>
      <xdr:nvGraphicFramePr>
        <xdr:cNvPr id="2" name="Chart 1"/>
        <xdr:cNvGraphicFramePr/>
      </xdr:nvGraphicFramePr>
      <xdr:xfrm>
        <a:off x="95250" y="66675"/>
        <a:ext cx="77724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15</xdr:col>
      <xdr:colOff>133350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14300" y="114300"/>
        <a:ext cx="91630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0</xdr:row>
      <xdr:rowOff>114300</xdr:rowOff>
    </xdr:from>
    <xdr:to>
      <xdr:col>15</xdr:col>
      <xdr:colOff>133350</xdr:colOff>
      <xdr:row>34</xdr:row>
      <xdr:rowOff>0</xdr:rowOff>
    </xdr:to>
    <xdr:graphicFrame>
      <xdr:nvGraphicFramePr>
        <xdr:cNvPr id="2" name="Chart 1"/>
        <xdr:cNvGraphicFramePr/>
      </xdr:nvGraphicFramePr>
      <xdr:xfrm>
        <a:off x="114300" y="114300"/>
        <a:ext cx="9163050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9525</xdr:rowOff>
    </xdr:from>
    <xdr:to>
      <xdr:col>13</xdr:col>
      <xdr:colOff>600075</xdr:colOff>
      <xdr:row>22</xdr:row>
      <xdr:rowOff>0</xdr:rowOff>
    </xdr:to>
    <xdr:graphicFrame>
      <xdr:nvGraphicFramePr>
        <xdr:cNvPr id="1" name="Chart 3"/>
        <xdr:cNvGraphicFramePr/>
      </xdr:nvGraphicFramePr>
      <xdr:xfrm>
        <a:off x="3781425" y="361950"/>
        <a:ext cx="4238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</xdr:row>
      <xdr:rowOff>9525</xdr:rowOff>
    </xdr:from>
    <xdr:to>
      <xdr:col>13</xdr:col>
      <xdr:colOff>600075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3781425" y="361950"/>
        <a:ext cx="42386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zoomScale="80" zoomScaleNormal="80" zoomScalePageLayoutView="0" workbookViewId="0" topLeftCell="A6">
      <selection activeCell="D32" sqref="D32"/>
    </sheetView>
  </sheetViews>
  <sheetFormatPr defaultColWidth="9.140625" defaultRowHeight="12.75"/>
  <cols>
    <col min="1" max="1" width="0.85546875" style="0" customWidth="1"/>
    <col min="2" max="2" width="9.140625" style="0" customWidth="1"/>
    <col min="3" max="3" width="9.421875" style="0" customWidth="1"/>
    <col min="4" max="12" width="9.140625" style="0" customWidth="1"/>
    <col min="13" max="13" width="8.8515625" style="0" customWidth="1"/>
  </cols>
  <sheetData>
    <row r="1" spans="1:12" ht="22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L1" s="1"/>
    </row>
    <row r="2" spans="1:13" ht="12.75" customHeight="1">
      <c r="A2" s="1"/>
      <c r="B2" s="2"/>
      <c r="C2" s="1"/>
      <c r="D2" s="1"/>
      <c r="E2" s="1"/>
      <c r="F2" s="1"/>
      <c r="G2" s="1"/>
      <c r="H2" s="1"/>
      <c r="I2" s="1"/>
      <c r="J2" s="1"/>
      <c r="L2" s="3">
        <v>36424</v>
      </c>
      <c r="M2" s="124">
        <v>36596</v>
      </c>
    </row>
    <row r="3" spans="1:13" ht="12.75" customHeight="1">
      <c r="A3" s="1"/>
      <c r="B3" s="5" t="s">
        <v>1</v>
      </c>
      <c r="C3" s="1"/>
      <c r="D3" s="1"/>
      <c r="E3" s="1"/>
      <c r="F3" s="1"/>
      <c r="G3" s="118"/>
      <c r="H3" s="1"/>
      <c r="I3" s="1"/>
      <c r="J3" s="1"/>
      <c r="M3" s="3"/>
    </row>
    <row r="4" spans="1:13" ht="12.7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1"/>
      <c r="B5" s="6" t="s">
        <v>2</v>
      </c>
      <c r="C5" s="7"/>
      <c r="D5" s="8"/>
      <c r="E5" s="1"/>
      <c r="F5" s="1"/>
      <c r="G5" s="1"/>
      <c r="H5" s="1"/>
      <c r="I5" s="1"/>
      <c r="J5" s="1"/>
      <c r="K5" s="1"/>
      <c r="L5" s="1"/>
      <c r="M5" s="1"/>
    </row>
    <row r="6" spans="2:4" s="34" customFormat="1" ht="6" customHeight="1">
      <c r="B6" s="35"/>
      <c r="C6" s="36"/>
      <c r="D6" s="37"/>
    </row>
    <row r="7" spans="1:13" ht="12.75">
      <c r="A7" s="1"/>
      <c r="B7" s="11" t="s">
        <v>3</v>
      </c>
      <c r="C7" s="84">
        <f>+box!C11</f>
        <v>165.29999999999998</v>
      </c>
      <c r="D7" s="13" t="s">
        <v>4</v>
      </c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11" t="s">
        <v>5</v>
      </c>
      <c r="C8" s="84">
        <f>+box!C10</f>
        <v>1.9429999999999998</v>
      </c>
      <c r="D8" s="13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1" t="s">
        <v>6</v>
      </c>
      <c r="C9" s="12">
        <v>20</v>
      </c>
      <c r="D9" s="13" t="s">
        <v>4</v>
      </c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1" t="s">
        <v>7</v>
      </c>
      <c r="C10" s="83">
        <v>0.8</v>
      </c>
      <c r="D10" s="13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4"/>
      <c r="B11" s="14"/>
      <c r="C11" s="15"/>
      <c r="D11" s="10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1"/>
      <c r="B12" s="16" t="s">
        <v>8</v>
      </c>
      <c r="C12" s="38">
        <f>(C7/C9-C8/C10)/(C8/C10-C9/C7)</f>
        <v>2.528969823830625</v>
      </c>
      <c r="D12" s="17" t="s">
        <v>9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1"/>
      <c r="B14" s="6" t="s">
        <v>10</v>
      </c>
      <c r="C14" s="7"/>
      <c r="D14" s="8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39"/>
      <c r="C15" s="31"/>
      <c r="D15" s="13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8" t="s">
        <v>11</v>
      </c>
      <c r="C16" s="19">
        <v>0.1</v>
      </c>
      <c r="D16" s="20" t="s">
        <v>12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4"/>
      <c r="B17" s="21"/>
      <c r="C17" s="22"/>
      <c r="D17" s="9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1"/>
      <c r="B18" s="6" t="s">
        <v>13</v>
      </c>
      <c r="C18" s="23"/>
      <c r="D18" s="8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39"/>
      <c r="C19" s="40"/>
      <c r="D19" s="13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24" t="s">
        <v>14</v>
      </c>
      <c r="C20" s="25">
        <f>(1/(6.2832*C7*(C16/1000000)*(2*C8*(1+C12))))/1000</f>
        <v>0.702094420129443</v>
      </c>
      <c r="D20" s="13" t="s">
        <v>15</v>
      </c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24" t="s">
        <v>16</v>
      </c>
      <c r="C21" s="25">
        <f>2*C12*C20</f>
        <v>3.551151203974445</v>
      </c>
      <c r="D21" s="13" t="s">
        <v>15</v>
      </c>
      <c r="E21" s="1"/>
      <c r="F21" s="1"/>
      <c r="G21" s="1"/>
      <c r="H21" s="1"/>
      <c r="I21" s="1"/>
      <c r="J21" s="1"/>
      <c r="K21" s="1"/>
      <c r="L21" s="1"/>
      <c r="M21" s="1"/>
    </row>
    <row r="22" spans="1:4" ht="12.75">
      <c r="A22" s="1"/>
      <c r="B22" s="24" t="s">
        <v>17</v>
      </c>
      <c r="C22" s="25">
        <f>C20*(C7/C9)^2</f>
        <v>47.96022781028676</v>
      </c>
      <c r="D22" s="13" t="s">
        <v>15</v>
      </c>
    </row>
    <row r="23" spans="1:4" ht="12.75">
      <c r="A23" s="1"/>
      <c r="B23" s="24" t="s">
        <v>20</v>
      </c>
      <c r="C23" s="26">
        <f>C16*(2*C8*(1+C12))^2</f>
        <v>18.806218687786338</v>
      </c>
      <c r="D23" s="13" t="s">
        <v>12</v>
      </c>
    </row>
    <row r="24" spans="1:4" ht="12.75">
      <c r="A24" s="1"/>
      <c r="B24" s="24" t="s">
        <v>22</v>
      </c>
      <c r="C24" s="29">
        <f>C23*(C9/C7)^2</f>
        <v>0.2753060568573203</v>
      </c>
      <c r="D24" s="13" t="s">
        <v>12</v>
      </c>
    </row>
    <row r="25" spans="1:4" ht="12.75">
      <c r="A25" s="1"/>
      <c r="B25" s="30"/>
      <c r="C25" s="31"/>
      <c r="D25" s="13"/>
    </row>
    <row r="26" spans="1:4" ht="12.75">
      <c r="A26" s="1"/>
      <c r="B26" s="32" t="s">
        <v>25</v>
      </c>
      <c r="C26" s="33">
        <f>40*LOG(C7/C9)</f>
        <v>36.68971431629865</v>
      </c>
      <c r="D26" s="20" t="s">
        <v>26</v>
      </c>
    </row>
    <row r="27" spans="1:13" ht="12.75">
      <c r="A27" s="1"/>
      <c r="B27" s="1"/>
      <c r="C27" s="1"/>
      <c r="D27" s="1"/>
      <c r="G27" s="1"/>
      <c r="H27" s="1"/>
      <c r="I27" s="1"/>
      <c r="J27" s="1"/>
      <c r="K27" s="1"/>
      <c r="L27" s="1"/>
      <c r="M27" s="1"/>
    </row>
    <row r="35" spans="7:13" ht="12.75">
      <c r="G35" s="1"/>
      <c r="H35" s="1"/>
      <c r="I35" s="1"/>
      <c r="J35" s="1"/>
      <c r="K35" s="1"/>
      <c r="L35" s="1"/>
      <c r="M35" s="1"/>
    </row>
    <row r="36" spans="7:13" ht="12.75">
      <c r="G36" s="1"/>
      <c r="H36" s="1"/>
      <c r="I36" s="1"/>
      <c r="J36" s="1"/>
      <c r="K36" s="1"/>
      <c r="L36" s="1"/>
      <c r="M36" s="1"/>
    </row>
    <row r="37" spans="7:13" ht="12.75">
      <c r="G37" s="1"/>
      <c r="H37" s="1"/>
      <c r="I37" s="1"/>
      <c r="J37" s="1"/>
      <c r="K37" s="1"/>
      <c r="L37" s="1"/>
      <c r="M37" s="1"/>
    </row>
    <row r="38" spans="7:13" ht="12.75">
      <c r="G38" s="1"/>
      <c r="H38" s="1"/>
      <c r="I38" s="1"/>
      <c r="J38" s="1"/>
      <c r="K38" s="1"/>
      <c r="L38" s="1"/>
      <c r="M38" s="1"/>
    </row>
    <row r="39" spans="7:13" ht="12.75">
      <c r="G39" s="1"/>
      <c r="H39" s="1"/>
      <c r="I39" s="1"/>
      <c r="J39" s="1"/>
      <c r="K39" s="1"/>
      <c r="L39" s="1"/>
      <c r="M39" s="1"/>
    </row>
    <row r="44" spans="2:3" ht="12.75">
      <c r="B44" s="27" t="s">
        <v>18</v>
      </c>
      <c r="C44" s="41" t="s">
        <v>19</v>
      </c>
    </row>
    <row r="45" ht="12.75">
      <c r="C45" s="41" t="s">
        <v>21</v>
      </c>
    </row>
    <row r="46" spans="2:3" ht="12.75">
      <c r="B46" s="1"/>
      <c r="C46" s="28" t="s">
        <v>23</v>
      </c>
    </row>
    <row r="47" spans="2:3" ht="12.75">
      <c r="B47" s="1"/>
      <c r="C47" s="28" t="s">
        <v>24</v>
      </c>
    </row>
    <row r="48" spans="2:3" ht="12.75">
      <c r="B48" s="1"/>
      <c r="C48" s="28" t="s">
        <v>27</v>
      </c>
    </row>
    <row r="50" ht="12.75">
      <c r="B50" s="81" t="s">
        <v>63</v>
      </c>
    </row>
    <row r="51" spans="2:5" ht="12.75">
      <c r="B51" s="118" t="s">
        <v>88</v>
      </c>
      <c r="E51" s="43"/>
    </row>
    <row r="52" spans="2:5" ht="12.75">
      <c r="B52" s="118"/>
      <c r="E52" s="43"/>
    </row>
    <row r="53" spans="2:6" ht="12.75">
      <c r="B53" s="42" t="s">
        <v>28</v>
      </c>
      <c r="F53" t="s">
        <v>89</v>
      </c>
    </row>
    <row r="54" spans="2:6" ht="12.75">
      <c r="B54" s="42" t="s">
        <v>29</v>
      </c>
      <c r="F54" t="s">
        <v>95</v>
      </c>
    </row>
    <row r="55" ht="12.75">
      <c r="B55" s="42" t="s">
        <v>30</v>
      </c>
    </row>
    <row r="57" ht="14.25">
      <c r="B57" s="82" t="s">
        <v>64</v>
      </c>
    </row>
    <row r="58" ht="12.75">
      <c r="B58" s="43" t="s">
        <v>90</v>
      </c>
    </row>
  </sheetData>
  <sheetProtection/>
  <printOptions horizontalCentered="1" verticalCentered="1"/>
  <pageMargins left="0.4" right="0.4" top="0.5" bottom="0.5" header="0.75" footer="0.75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6" width="8.7109375" style="0" customWidth="1"/>
    <col min="7" max="7" width="10.00390625" style="0" customWidth="1"/>
    <col min="8" max="12" width="8.7109375" style="0" customWidth="1"/>
    <col min="13" max="14" width="10.7109375" style="0" customWidth="1"/>
  </cols>
  <sheetData>
    <row r="1" spans="1:7" ht="15.75">
      <c r="A1" s="50" t="s">
        <v>31</v>
      </c>
      <c r="G1" s="43" t="s">
        <v>62</v>
      </c>
    </row>
    <row r="2" spans="1:12" ht="12.75">
      <c r="A2" s="48"/>
      <c r="B2" s="48" t="s">
        <v>57</v>
      </c>
      <c r="C2" s="48"/>
      <c r="D2" s="48" t="s">
        <v>58</v>
      </c>
      <c r="E2" s="48"/>
      <c r="F2" s="48" t="s">
        <v>59</v>
      </c>
      <c r="G2" s="48"/>
      <c r="H2" s="48" t="s">
        <v>41</v>
      </c>
      <c r="I2" s="48"/>
      <c r="J2" s="48" t="s">
        <v>60</v>
      </c>
      <c r="K2" s="48"/>
      <c r="L2" s="48" t="s">
        <v>61</v>
      </c>
    </row>
    <row r="3" spans="1:12" ht="12.75">
      <c r="A3" s="73" t="s">
        <v>35</v>
      </c>
      <c r="B3" s="71">
        <f>+'Linkwitz Transform Calculator'!C20*1000</f>
        <v>702.094420129443</v>
      </c>
      <c r="C3" s="73" t="s">
        <v>36</v>
      </c>
      <c r="D3" s="71">
        <f>+'Linkwitz Transform Calculator'!C21*1000</f>
        <v>3551.151203974445</v>
      </c>
      <c r="E3" s="73" t="s">
        <v>37</v>
      </c>
      <c r="F3" s="71">
        <f>+'Linkwitz Transform Calculator'!C22*1000</f>
        <v>47960.22781028676</v>
      </c>
      <c r="G3" s="73" t="s">
        <v>38</v>
      </c>
      <c r="H3" s="72">
        <f>+'Linkwitz Transform Calculator'!C23*10^-6</f>
        <v>1.8806218687786337E-05</v>
      </c>
      <c r="I3" s="73" t="s">
        <v>39</v>
      </c>
      <c r="J3" s="72">
        <f>+'Linkwitz Transform Calculator'!C16*10^-6</f>
        <v>1E-07</v>
      </c>
      <c r="K3" s="73" t="s">
        <v>40</v>
      </c>
      <c r="L3" s="72">
        <f>+'Linkwitz Transform Calculator'!C24*10^-6</f>
        <v>2.753060568573203E-07</v>
      </c>
    </row>
    <row r="4" spans="1:12" ht="12.75">
      <c r="A4" s="48"/>
      <c r="B4" s="51"/>
      <c r="C4" s="48"/>
      <c r="D4" s="51"/>
      <c r="E4" s="48"/>
      <c r="F4" s="52"/>
      <c r="G4" s="48"/>
      <c r="H4" s="52"/>
      <c r="I4" s="43"/>
      <c r="J4" s="53"/>
      <c r="K4" s="43"/>
      <c r="L4" s="53"/>
    </row>
    <row r="5" spans="1:12" ht="12.75">
      <c r="A5" s="80" t="s">
        <v>48</v>
      </c>
      <c r="B5" s="75" t="s">
        <v>44</v>
      </c>
      <c r="C5" s="76">
        <f>'Linkwitz Transform Calculator'!C7</f>
        <v>165.29999999999998</v>
      </c>
      <c r="D5" s="79" t="s">
        <v>49</v>
      </c>
      <c r="E5" s="77">
        <f>0.5/'Linkwitz Transform Calculator'!C8</f>
        <v>0.2573340195573855</v>
      </c>
      <c r="F5" s="78"/>
      <c r="G5" s="48"/>
      <c r="H5" s="52"/>
      <c r="I5" s="43"/>
      <c r="J5" s="53"/>
      <c r="K5" s="43"/>
      <c r="L5" s="53"/>
    </row>
    <row r="6" spans="1:12" ht="13.5" thickBot="1">
      <c r="A6" s="44"/>
      <c r="B6" s="46"/>
      <c r="C6" s="44"/>
      <c r="D6" s="46"/>
      <c r="E6" s="44"/>
      <c r="F6" s="47"/>
      <c r="G6" s="44"/>
      <c r="H6" s="47"/>
      <c r="J6" s="45"/>
      <c r="L6" s="45"/>
    </row>
    <row r="7" spans="1:13" ht="13.5" thickBot="1">
      <c r="A7" s="56" t="s">
        <v>32</v>
      </c>
      <c r="B7" s="57" t="s">
        <v>33</v>
      </c>
      <c r="C7" s="57" t="s">
        <v>34</v>
      </c>
      <c r="D7" s="57" t="s">
        <v>41</v>
      </c>
      <c r="E7" s="57" t="s">
        <v>42</v>
      </c>
      <c r="F7" s="57" t="s">
        <v>43</v>
      </c>
      <c r="G7" s="74" t="s">
        <v>46</v>
      </c>
      <c r="H7" s="57" t="s">
        <v>45</v>
      </c>
      <c r="I7" s="57" t="s">
        <v>47</v>
      </c>
      <c r="J7" s="57" t="s">
        <v>50</v>
      </c>
      <c r="K7" s="57" t="s">
        <v>51</v>
      </c>
      <c r="L7" s="58" t="s">
        <v>52</v>
      </c>
      <c r="M7" s="44"/>
    </row>
    <row r="8" spans="1:14" ht="12.75">
      <c r="A8" s="59">
        <v>1</v>
      </c>
      <c r="B8" s="60">
        <f>+A8*2*PI()</f>
        <v>6.283185307179586</v>
      </c>
      <c r="C8" s="60">
        <f>+B8*B8</f>
        <v>39.47841760435743</v>
      </c>
      <c r="D8" s="61">
        <f>($F$3/$B$3)*((1-C8*$H$3*$J$3*$B$3^2)^2+(B8*$J$3*($D$3+2*$B$3))^2)^0.5/((1-C8*$J$3*$L$3*$F$3^2)^2+(B8*$J$3*($D$3+2*$F$3))^2)^0.5*(4+(B8*$F$3*$L$3)^2)^0.5/(4+(B8*$H$3*$B$3)^2)^0.5</f>
        <v>68.34522877980798</v>
      </c>
      <c r="E8" s="61">
        <f>20*LOG(D8)</f>
        <v>36.6941640322312</v>
      </c>
      <c r="F8" s="61">
        <f>-180/PI()*(ATAN(B8*$L$3*$F$3/4)-ATAN(B8*$H$3*$B$3/4)+ATAN((B8*$J$3*(2*$B$3+$D$3))/(1-C8*$H$3*$J$3*$B$3^2))-ATAN((B8*$J$3*($D$3+2*$F$3))/(1-C8*$J$3*$L$3*$F$3^2)))</f>
        <v>3.406867670745679</v>
      </c>
      <c r="G8" s="62">
        <f>(A8/$C$5)^2/((1-(A8/$C$5)^2)^2+(2*$E$5*A8/$C$5)^2)^0.5</f>
        <v>3.6598904172884273E-05</v>
      </c>
      <c r="H8" s="61">
        <f>20*LOG(G8)</f>
        <v>-88.73063835702663</v>
      </c>
      <c r="I8" s="61">
        <f>180/PI()*ATAN((2*$E$5*A8/$C$5)/(1-(A8/$C$5)^2))</f>
        <v>0.17839861124491146</v>
      </c>
      <c r="J8" s="62">
        <f>D8*G8</f>
        <v>0.002501360478786045</v>
      </c>
      <c r="K8" s="61">
        <f>20*LOG(J8)</f>
        <v>-52.036474324795435</v>
      </c>
      <c r="L8" s="63">
        <f>F8+I8</f>
        <v>3.5852662819905907</v>
      </c>
      <c r="N8" s="44"/>
    </row>
    <row r="9" spans="1:12" ht="12.75">
      <c r="A9" s="64">
        <f>+A8*10^0.025</f>
        <v>1.0592537251772889</v>
      </c>
      <c r="B9" s="49">
        <f aca="true" t="shared" si="0" ref="B9:B72">+A9*2*PI()</f>
        <v>6.655487442609185</v>
      </c>
      <c r="C9" s="49">
        <f aca="true" t="shared" si="1" ref="C9:C72">+B9*B9</f>
        <v>44.29551309872855</v>
      </c>
      <c r="D9" s="54">
        <f aca="true" t="shared" si="2" ref="D9:D72">($F$3/$B$3)*((1-C9*$H$3*$J$3*$B$3^2)^2+(B9*$J$3*($D$3+2*$B$3))^2)^0.5/((1-C9*$J$3*$L$3*$F$3^2)^2+(B9*$J$3*($D$3+2*$F$3))^2)^0.5*(4+(B9*$F$3*$L$3)^2)^0.5/(4+(B9*$H$3*$B$3)^2)^0.5</f>
        <v>68.34947460462735</v>
      </c>
      <c r="E9" s="54">
        <f aca="true" t="shared" si="3" ref="E9:E72">20*LOG(D9)</f>
        <v>36.694703610794264</v>
      </c>
      <c r="F9" s="54">
        <f aca="true" t="shared" si="4" ref="F9:F72">-180/PI()*(ATAN(B9*$L$3*$F$3/4)-ATAN(B9*$H$3*$B$3/4)+ATAN((B9*$J$3*(2*$B$3+$D$3))/(1-C9*$H$3*$J$3*$B$3^2))-ATAN((B9*$J$3*($D$3+2*$F$3))/(1-C9*$J$3*$L$3*$F$3^2)))</f>
        <v>3.6092904772725256</v>
      </c>
      <c r="G9" s="55">
        <f aca="true" t="shared" si="5" ref="G9:G72">(A9/$C$5)^2/((1-(A9/$C$5)^2)^2+(2*$E$5*A9/$C$5)^2)^0.5</f>
        <v>4.106480498447944E-05</v>
      </c>
      <c r="H9" s="54">
        <f aca="true" t="shared" si="6" ref="H9:H72">20*LOG(G9)</f>
        <v>-87.73060470566337</v>
      </c>
      <c r="I9" s="54">
        <f aca="true" t="shared" si="7" ref="I9:I72">180/PI()*ATAN((2*$E$5*A9/$C$5)/(1-(A9/$C$5)^2))</f>
        <v>0.1889701629045023</v>
      </c>
      <c r="J9" s="55">
        <f aca="true" t="shared" si="8" ref="J9:J72">D9*G9</f>
        <v>0.002806757845430652</v>
      </c>
      <c r="K9" s="54">
        <f aca="true" t="shared" si="9" ref="K9:K72">20*LOG(J9)</f>
        <v>-51.0359010948691</v>
      </c>
      <c r="L9" s="65">
        <f aca="true" t="shared" si="10" ref="L9:L72">F9+I9</f>
        <v>3.798260640177028</v>
      </c>
    </row>
    <row r="10" spans="1:12" ht="12.75">
      <c r="A10" s="64">
        <f aca="true" t="shared" si="11" ref="A10:A73">+A9*10^0.025</f>
        <v>1.1220184543019633</v>
      </c>
      <c r="B10" s="49">
        <f t="shared" si="0"/>
        <v>7.049849866454446</v>
      </c>
      <c r="C10" s="49">
        <f t="shared" si="1"/>
        <v>49.70038313954777</v>
      </c>
      <c r="D10" s="54">
        <f t="shared" si="2"/>
        <v>68.35423193816324</v>
      </c>
      <c r="E10" s="54">
        <f t="shared" si="3"/>
        <v>36.69530815437433</v>
      </c>
      <c r="F10" s="54">
        <f t="shared" si="4"/>
        <v>3.823811801885394</v>
      </c>
      <c r="G10" s="55">
        <f t="shared" si="5"/>
        <v>4.6075669305356745E-05</v>
      </c>
      <c r="H10" s="54">
        <f t="shared" si="6"/>
        <v>-86.73056694810856</v>
      </c>
      <c r="I10" s="54">
        <f t="shared" si="7"/>
        <v>0.20016826341720287</v>
      </c>
      <c r="J10" s="55">
        <f t="shared" si="8"/>
        <v>0.0031494669864044634</v>
      </c>
      <c r="K10" s="54">
        <f t="shared" si="9"/>
        <v>-50.035258793734236</v>
      </c>
      <c r="L10" s="65">
        <f t="shared" si="10"/>
        <v>4.023980065302597</v>
      </c>
    </row>
    <row r="11" spans="1:12" ht="12.75">
      <c r="A11" s="64">
        <f t="shared" si="11"/>
        <v>1.1885022274370183</v>
      </c>
      <c r="B11" s="49">
        <f t="shared" si="0"/>
        <v>7.467579732982484</v>
      </c>
      <c r="C11" s="49">
        <f t="shared" si="1"/>
        <v>55.76474706845075</v>
      </c>
      <c r="D11" s="54">
        <f t="shared" si="2"/>
        <v>68.35956148952272</v>
      </c>
      <c r="E11" s="54">
        <f t="shared" si="3"/>
        <v>36.69598536321759</v>
      </c>
      <c r="F11" s="54">
        <f t="shared" si="4"/>
        <v>4.051168148291482</v>
      </c>
      <c r="G11" s="55">
        <f t="shared" si="5"/>
        <v>5.169800340761784E-05</v>
      </c>
      <c r="H11" s="54">
        <f t="shared" si="6"/>
        <v>-85.73052458330412</v>
      </c>
      <c r="I11" s="54">
        <f t="shared" si="7"/>
        <v>0.2120300654786201</v>
      </c>
      <c r="J11" s="55">
        <f t="shared" si="8"/>
        <v>0.003534052842828607</v>
      </c>
      <c r="K11" s="54">
        <f t="shared" si="9"/>
        <v>-49.03453922008653</v>
      </c>
      <c r="L11" s="65">
        <f t="shared" si="10"/>
        <v>4.263198213770102</v>
      </c>
    </row>
    <row r="12" spans="1:12" ht="12.75">
      <c r="A12" s="64">
        <f t="shared" si="11"/>
        <v>1.258925411794167</v>
      </c>
      <c r="B12" s="49">
        <f t="shared" si="0"/>
        <v>7.910061650220121</v>
      </c>
      <c r="C12" s="49">
        <f t="shared" si="1"/>
        <v>62.56907531028307</v>
      </c>
      <c r="D12" s="54">
        <f t="shared" si="2"/>
        <v>68.36553093175839</v>
      </c>
      <c r="E12" s="54">
        <f t="shared" si="3"/>
        <v>36.696743818239625</v>
      </c>
      <c r="F12" s="54">
        <f t="shared" si="4"/>
        <v>4.292143351697534</v>
      </c>
      <c r="G12" s="55">
        <f t="shared" si="5"/>
        <v>5.8006431318091554E-05</v>
      </c>
      <c r="H12" s="54">
        <f t="shared" si="6"/>
        <v>-84.73047704904657</v>
      </c>
      <c r="I12" s="54">
        <f t="shared" si="7"/>
        <v>0.22459492837480624</v>
      </c>
      <c r="J12" s="55">
        <f t="shared" si="8"/>
        <v>0.003965640474517906</v>
      </c>
      <c r="K12" s="54">
        <f t="shared" si="9"/>
        <v>-48.033733230806945</v>
      </c>
      <c r="L12" s="65">
        <f t="shared" si="10"/>
        <v>4.51673828007234</v>
      </c>
    </row>
    <row r="13" spans="1:12" ht="12.75">
      <c r="A13" s="64">
        <f t="shared" si="11"/>
        <v>1.333521432163324</v>
      </c>
      <c r="B13" s="49">
        <f t="shared" si="0"/>
        <v>8.378762269377676</v>
      </c>
      <c r="C13" s="49">
        <f t="shared" si="1"/>
        <v>70.20365716674694</v>
      </c>
      <c r="D13" s="54">
        <f t="shared" si="2"/>
        <v>68.37221563574248</v>
      </c>
      <c r="E13" s="54">
        <f t="shared" si="3"/>
        <v>36.69759307314652</v>
      </c>
      <c r="F13" s="54">
        <f t="shared" si="4"/>
        <v>4.547572076460549</v>
      </c>
      <c r="G13" s="55">
        <f t="shared" si="5"/>
        <v>6.508468604951956E-05</v>
      </c>
      <c r="H13" s="54">
        <f t="shared" si="6"/>
        <v>-83.73042371452449</v>
      </c>
      <c r="I13" s="54">
        <f t="shared" si="7"/>
        <v>0.237904549702924</v>
      </c>
      <c r="J13" s="55">
        <f t="shared" si="8"/>
        <v>0.004449984189162352</v>
      </c>
      <c r="K13" s="54">
        <f t="shared" si="9"/>
        <v>-47.03283064137796</v>
      </c>
      <c r="L13" s="65">
        <f t="shared" si="10"/>
        <v>4.785476626163473</v>
      </c>
    </row>
    <row r="14" spans="1:12" ht="12.75">
      <c r="A14" s="64">
        <f t="shared" si="11"/>
        <v>1.4125375446227542</v>
      </c>
      <c r="B14" s="49">
        <f t="shared" si="0"/>
        <v>8.875235146213218</v>
      </c>
      <c r="C14" s="49">
        <f t="shared" si="1"/>
        <v>78.76979890057835</v>
      </c>
      <c r="D14" s="54">
        <f t="shared" si="2"/>
        <v>68.37969946319004</v>
      </c>
      <c r="E14" s="54">
        <f t="shared" si="3"/>
        <v>36.69854375379034</v>
      </c>
      <c r="F14" s="54">
        <f t="shared" si="4"/>
        <v>4.8183436507128015</v>
      </c>
      <c r="G14" s="55">
        <f t="shared" si="5"/>
        <v>7.302672196548893E-05</v>
      </c>
      <c r="H14" s="54">
        <f t="shared" si="6"/>
        <v>-82.73036387194473</v>
      </c>
      <c r="I14" s="54">
        <f t="shared" si="7"/>
        <v>0.2520031050801565</v>
      </c>
      <c r="J14" s="55">
        <f t="shared" si="8"/>
        <v>0.004993545300782071</v>
      </c>
      <c r="K14" s="54">
        <f t="shared" si="9"/>
        <v>-46.031820118154386</v>
      </c>
      <c r="L14" s="65">
        <f t="shared" si="10"/>
        <v>5.070346755792958</v>
      </c>
    </row>
    <row r="15" spans="1:12" ht="12.75">
      <c r="A15" s="64">
        <f t="shared" si="11"/>
        <v>1.4962356560944332</v>
      </c>
      <c r="B15" s="49">
        <f t="shared" si="0"/>
        <v>9.401125890450752</v>
      </c>
      <c r="C15" s="49">
        <f t="shared" si="1"/>
        <v>88.38116800810344</v>
      </c>
      <c r="D15" s="54">
        <f t="shared" si="2"/>
        <v>68.38807561801521</v>
      </c>
      <c r="E15" s="54">
        <f t="shared" si="3"/>
        <v>36.699607664590246</v>
      </c>
      <c r="F15" s="54">
        <f t="shared" si="4"/>
        <v>5.105406282057161</v>
      </c>
      <c r="G15" s="55">
        <f t="shared" si="5"/>
        <v>8.193796310764566E-05</v>
      </c>
      <c r="H15" s="54">
        <f t="shared" si="6"/>
        <v>-81.73029672713639</v>
      </c>
      <c r="I15" s="54">
        <f t="shared" si="7"/>
        <v>0.2669373963487789</v>
      </c>
      <c r="J15" s="55">
        <f t="shared" si="8"/>
        <v>0.005603579616991812</v>
      </c>
      <c r="K15" s="54">
        <f t="shared" si="9"/>
        <v>-45.030689062546145</v>
      </c>
      <c r="L15" s="65">
        <f t="shared" si="10"/>
        <v>5.37234367840594</v>
      </c>
    </row>
    <row r="16" spans="1:12" ht="12.75">
      <c r="A16" s="64">
        <f t="shared" si="11"/>
        <v>1.5848931924611134</v>
      </c>
      <c r="B16" s="49">
        <f t="shared" si="0"/>
        <v>9.958177620320615</v>
      </c>
      <c r="C16" s="49">
        <f t="shared" si="1"/>
        <v>99.16530151785436</v>
      </c>
      <c r="D16" s="54">
        <f t="shared" si="2"/>
        <v>68.39744755295905</v>
      </c>
      <c r="E16" s="54">
        <f t="shared" si="3"/>
        <v>36.70079790155184</v>
      </c>
      <c r="F16" s="54">
        <f t="shared" si="4"/>
        <v>5.409771705472934</v>
      </c>
      <c r="G16" s="55">
        <f t="shared" si="5"/>
        <v>9.193670413551073E-05</v>
      </c>
      <c r="H16" s="54">
        <f t="shared" si="6"/>
        <v>-80.73022138900751</v>
      </c>
      <c r="I16" s="54">
        <f t="shared" si="7"/>
        <v>0.28275700882193094</v>
      </c>
      <c r="J16" s="55">
        <f t="shared" si="8"/>
        <v>0.006288235899300509</v>
      </c>
      <c r="K16" s="54">
        <f t="shared" si="9"/>
        <v>-44.02942348745566</v>
      </c>
      <c r="L16" s="65">
        <f t="shared" si="10"/>
        <v>5.692528714294865</v>
      </c>
    </row>
    <row r="17" spans="1:12" ht="12.75">
      <c r="A17" s="64">
        <f t="shared" si="11"/>
        <v>1.6788040181225603</v>
      </c>
      <c r="B17" s="49">
        <f t="shared" si="0"/>
        <v>10.548236740301723</v>
      </c>
      <c r="C17" s="49">
        <f t="shared" si="1"/>
        <v>111.26529832945113</v>
      </c>
      <c r="D17" s="54">
        <f t="shared" si="2"/>
        <v>68.40792992532506</v>
      </c>
      <c r="E17" s="54">
        <f t="shared" si="3"/>
        <v>36.70212897100792</v>
      </c>
      <c r="F17" s="54">
        <f t="shared" si="4"/>
        <v>5.7325203228267165</v>
      </c>
      <c r="G17" s="55">
        <f t="shared" si="5"/>
        <v>0.00010315568257651618</v>
      </c>
      <c r="H17" s="54">
        <f t="shared" si="6"/>
        <v>-79.73013685771436</v>
      </c>
      <c r="I17" s="54">
        <f t="shared" si="7"/>
        <v>0.29951447815466214</v>
      </c>
      <c r="J17" s="55">
        <f t="shared" si="8"/>
        <v>0.007056666705093395</v>
      </c>
      <c r="K17" s="54">
        <f t="shared" si="9"/>
        <v>-43.02800788670643</v>
      </c>
      <c r="L17" s="65">
        <f t="shared" si="10"/>
        <v>6.0320348009813785</v>
      </c>
    </row>
    <row r="18" spans="1:12" ht="12.75">
      <c r="A18" s="64">
        <f t="shared" si="11"/>
        <v>1.7782794100389228</v>
      </c>
      <c r="B18" s="49">
        <f t="shared" si="0"/>
        <v>11.173259061216543</v>
      </c>
      <c r="C18" s="49">
        <f t="shared" si="1"/>
        <v>124.84171804905758</v>
      </c>
      <c r="D18" s="54">
        <f t="shared" si="2"/>
        <v>68.41964959143449</v>
      </c>
      <c r="E18" s="54">
        <f t="shared" si="3"/>
        <v>36.70361691264995</v>
      </c>
      <c r="F18" s="54">
        <f t="shared" si="4"/>
        <v>6.074806903050719</v>
      </c>
      <c r="G18" s="55">
        <f t="shared" si="5"/>
        <v>0.00011574384338504364</v>
      </c>
      <c r="H18" s="54">
        <f t="shared" si="6"/>
        <v>-78.73004201138603</v>
      </c>
      <c r="I18" s="54">
        <f t="shared" si="7"/>
        <v>0.31726546746868506</v>
      </c>
      <c r="J18" s="55">
        <f t="shared" si="8"/>
        <v>0.007919153206770559</v>
      </c>
      <c r="K18" s="54">
        <f t="shared" si="9"/>
        <v>-42.026425098736084</v>
      </c>
      <c r="L18" s="65">
        <f t="shared" si="10"/>
        <v>6.392072370519404</v>
      </c>
    </row>
    <row r="19" spans="1:12" ht="12.75">
      <c r="A19" s="64">
        <f t="shared" si="11"/>
        <v>1.8836490894898006</v>
      </c>
      <c r="B19" s="49">
        <f t="shared" si="0"/>
        <v>11.83531628296452</v>
      </c>
      <c r="C19" s="49">
        <f t="shared" si="1"/>
        <v>140.0747115178051</v>
      </c>
      <c r="D19" s="54">
        <f t="shared" si="2"/>
        <v>68.432746623723</v>
      </c>
      <c r="E19" s="54">
        <f t="shared" si="3"/>
        <v>36.705279424678054</v>
      </c>
      <c r="F19" s="54">
        <f t="shared" si="4"/>
        <v>6.437866923368513</v>
      </c>
      <c r="G19" s="55">
        <f t="shared" si="5"/>
        <v>0.000129868319396304</v>
      </c>
      <c r="H19" s="54">
        <f t="shared" si="6"/>
        <v>-77.72993559122766</v>
      </c>
      <c r="I19" s="54">
        <f t="shared" si="7"/>
        <v>0.3360689554074894</v>
      </c>
      <c r="J19" s="55">
        <f t="shared" si="8"/>
        <v>0.008887245795696004</v>
      </c>
      <c r="K19" s="54">
        <f t="shared" si="9"/>
        <v>-41.024656166549605</v>
      </c>
      <c r="L19" s="65">
        <f t="shared" si="10"/>
        <v>6.773935878776002</v>
      </c>
    </row>
    <row r="20" spans="1:12" ht="12.75">
      <c r="A20" s="64">
        <f t="shared" si="11"/>
        <v>1.9952623149688797</v>
      </c>
      <c r="B20" s="49">
        <f t="shared" si="0"/>
        <v>12.536602861381592</v>
      </c>
      <c r="C20" s="49">
        <f t="shared" si="1"/>
        <v>157.16641130400112</v>
      </c>
      <c r="D20" s="54">
        <f t="shared" si="2"/>
        <v>68.44737532679778</v>
      </c>
      <c r="E20" s="54">
        <f t="shared" si="3"/>
        <v>36.707135987912054</v>
      </c>
      <c r="F20" s="54">
        <f t="shared" si="4"/>
        <v>6.823023645183018</v>
      </c>
      <c r="G20" s="55">
        <f t="shared" si="5"/>
        <v>0.00014571665417005347</v>
      </c>
      <c r="H20" s="54">
        <f t="shared" si="6"/>
        <v>-76.72981618480408</v>
      </c>
      <c r="I20" s="54">
        <f t="shared" si="7"/>
        <v>0.35598743585161474</v>
      </c>
      <c r="J20" s="55">
        <f t="shared" si="8"/>
        <v>0.009973922519342843</v>
      </c>
      <c r="K20" s="54">
        <f t="shared" si="9"/>
        <v>-40.02268019689203</v>
      </c>
      <c r="L20" s="65">
        <f t="shared" si="10"/>
        <v>7.179011081034633</v>
      </c>
    </row>
    <row r="21" spans="1:12" ht="12.75">
      <c r="A21" s="64">
        <f t="shared" si="11"/>
        <v>2.113489039836647</v>
      </c>
      <c r="B21" s="49">
        <f t="shared" si="0"/>
        <v>13.27944328198671</v>
      </c>
      <c r="C21" s="49">
        <f t="shared" si="1"/>
        <v>176.34361387950196</v>
      </c>
      <c r="D21" s="54">
        <f t="shared" si="2"/>
        <v>68.46370521868238</v>
      </c>
      <c r="E21" s="54">
        <f t="shared" si="3"/>
        <v>36.70920798440523</v>
      </c>
      <c r="F21" s="54">
        <f t="shared" si="4"/>
        <v>7.231696033697261</v>
      </c>
      <c r="G21" s="55">
        <f t="shared" si="5"/>
        <v>0.00016349929699137689</v>
      </c>
      <c r="H21" s="54">
        <f t="shared" si="6"/>
        <v>-75.7296822072815</v>
      </c>
      <c r="I21" s="54">
        <f t="shared" si="7"/>
        <v>0.3770871300826466</v>
      </c>
      <c r="J21" s="55">
        <f t="shared" si="8"/>
        <v>0.01119376767267943</v>
      </c>
      <c r="K21" s="54">
        <f t="shared" si="9"/>
        <v>-39.020474222876274</v>
      </c>
      <c r="L21" s="65">
        <f t="shared" si="10"/>
        <v>7.608783163779908</v>
      </c>
    </row>
    <row r="22" spans="1:12" ht="12.75">
      <c r="A22" s="64">
        <f t="shared" si="11"/>
        <v>2.2387211385683394</v>
      </c>
      <c r="B22" s="49">
        <f t="shared" si="0"/>
        <v>14.066299764724945</v>
      </c>
      <c r="C22" s="49">
        <f t="shared" si="1"/>
        <v>197.86078907110107</v>
      </c>
      <c r="D22" s="54">
        <f t="shared" si="2"/>
        <v>68.48192193015043</v>
      </c>
      <c r="E22" s="54">
        <f t="shared" si="3"/>
        <v>36.71151880439427</v>
      </c>
      <c r="F22" s="54">
        <f t="shared" si="4"/>
        <v>7.665407648353137</v>
      </c>
      <c r="G22" s="55">
        <f t="shared" si="5"/>
        <v>0.0001834524034774774</v>
      </c>
      <c r="H22" s="54">
        <f t="shared" si="6"/>
        <v>-74.72953188037728</v>
      </c>
      <c r="I22" s="54">
        <f t="shared" si="7"/>
        <v>0.3994382122496912</v>
      </c>
      <c r="J22" s="55">
        <f t="shared" si="8"/>
        <v>0.012563173172843067</v>
      </c>
      <c r="K22" s="54">
        <f t="shared" si="9"/>
        <v>-38.01801307598302</v>
      </c>
      <c r="L22" s="65">
        <f t="shared" si="10"/>
        <v>8.064845860602828</v>
      </c>
    </row>
    <row r="23" spans="1:12" ht="12.75">
      <c r="A23" s="64">
        <f t="shared" si="11"/>
        <v>2.371373705661655</v>
      </c>
      <c r="B23" s="49">
        <f t="shared" si="0"/>
        <v>14.89978042524532</v>
      </c>
      <c r="C23" s="49">
        <f t="shared" si="1"/>
        <v>222.0034567205236</v>
      </c>
      <c r="D23" s="54">
        <f t="shared" si="2"/>
        <v>68.50222795751893</v>
      </c>
      <c r="E23" s="54">
        <f t="shared" si="3"/>
        <v>36.71409393318321</v>
      </c>
      <c r="F23" s="54">
        <f t="shared" si="4"/>
        <v>8.125796652117803</v>
      </c>
      <c r="G23" s="55">
        <f t="shared" si="5"/>
        <v>0.00020584097938321422</v>
      </c>
      <c r="H23" s="54">
        <f t="shared" si="6"/>
        <v>-73.72936320873755</v>
      </c>
      <c r="I23" s="54">
        <f t="shared" si="7"/>
        <v>0.4231150490646334</v>
      </c>
      <c r="J23" s="55">
        <f t="shared" si="8"/>
        <v>0.014100565692707893</v>
      </c>
      <c r="K23" s="54">
        <f t="shared" si="9"/>
        <v>-37.01526927555434</v>
      </c>
      <c r="L23" s="65">
        <f t="shared" si="10"/>
        <v>8.548911701182437</v>
      </c>
    </row>
    <row r="24" spans="1:12" ht="12.75">
      <c r="A24" s="64">
        <f t="shared" si="11"/>
        <v>2.51188643150958</v>
      </c>
      <c r="B24" s="49">
        <f t="shared" si="0"/>
        <v>15.782647919764756</v>
      </c>
      <c r="C24" s="49">
        <f t="shared" si="1"/>
        <v>249.09197535925477</v>
      </c>
      <c r="D24" s="54">
        <f t="shared" si="2"/>
        <v>68.52484318128695</v>
      </c>
      <c r="E24" s="54">
        <f t="shared" si="3"/>
        <v>36.71696100664454</v>
      </c>
      <c r="F24" s="54">
        <f t="shared" si="4"/>
        <v>8.614627111917061</v>
      </c>
      <c r="G24" s="55">
        <f t="shared" si="5"/>
        <v>0.00023096240986374426</v>
      </c>
      <c r="H24" s="54">
        <f t="shared" si="6"/>
        <v>-72.72917395342772</v>
      </c>
      <c r="I24" s="54">
        <f t="shared" si="7"/>
        <v>0.4481964547334972</v>
      </c>
      <c r="J24" s="55">
        <f t="shared" si="8"/>
        <v>0.015826662916685198</v>
      </c>
      <c r="K24" s="54">
        <f t="shared" si="9"/>
        <v>-36.01221294678319</v>
      </c>
      <c r="L24" s="65">
        <f t="shared" si="10"/>
        <v>9.062823566650557</v>
      </c>
    </row>
    <row r="25" spans="1:12" ht="12.75">
      <c r="A25" s="64">
        <f t="shared" si="11"/>
        <v>2.6607250597988097</v>
      </c>
      <c r="B25" s="49">
        <f t="shared" si="0"/>
        <v>16.717828602172407</v>
      </c>
      <c r="C25" s="49">
        <f t="shared" si="1"/>
        <v>279.4857931716138</v>
      </c>
      <c r="D25" s="54">
        <f t="shared" si="2"/>
        <v>68.55000503294235</v>
      </c>
      <c r="E25" s="54">
        <f t="shared" si="3"/>
        <v>36.72014982022879</v>
      </c>
      <c r="F25" s="54">
        <f t="shared" si="4"/>
        <v>9.133801790516243</v>
      </c>
      <c r="G25" s="55">
        <f t="shared" si="5"/>
        <v>0.00025915042170792686</v>
      </c>
      <c r="H25" s="54">
        <f t="shared" si="6"/>
        <v>-71.7289616021825</v>
      </c>
      <c r="I25" s="54">
        <f t="shared" si="7"/>
        <v>0.4747659622220043</v>
      </c>
      <c r="J25" s="55">
        <f t="shared" si="8"/>
        <v>0.01776476271236752</v>
      </c>
      <c r="K25" s="54">
        <f t="shared" si="9"/>
        <v>-35.008811781953696</v>
      </c>
      <c r="L25" s="65">
        <f t="shared" si="10"/>
        <v>9.608567752738248</v>
      </c>
    </row>
    <row r="26" spans="1:12" ht="12.75">
      <c r="A26" s="64">
        <f t="shared" si="11"/>
        <v>2.8183829312644537</v>
      </c>
      <c r="B26" s="49">
        <f t="shared" si="0"/>
        <v>17.70842222372655</v>
      </c>
      <c r="C26" s="49">
        <f t="shared" si="1"/>
        <v>313.5882176537724</v>
      </c>
      <c r="D26" s="54">
        <f t="shared" si="2"/>
        <v>68.57796815301435</v>
      </c>
      <c r="E26" s="54">
        <f t="shared" si="3"/>
        <v>36.723692271453075</v>
      </c>
      <c r="F26" s="54">
        <f t="shared" si="4"/>
        <v>9.685376662272407</v>
      </c>
      <c r="G26" s="55">
        <f t="shared" si="5"/>
        <v>0.00029077953197839283</v>
      </c>
      <c r="H26" s="54">
        <f t="shared" si="6"/>
        <v>-70.72872333601835</v>
      </c>
      <c r="I26" s="54">
        <f t="shared" si="7"/>
        <v>0.5029121120554726</v>
      </c>
      <c r="J26" s="55">
        <f t="shared" si="8"/>
        <v>0.019941069483562644</v>
      </c>
      <c r="K26" s="54">
        <f t="shared" si="9"/>
        <v>-34.00503106456527</v>
      </c>
      <c r="L26" s="65">
        <f t="shared" si="10"/>
        <v>10.18828877432788</v>
      </c>
    </row>
    <row r="27" spans="1:12" ht="12.75">
      <c r="A27" s="64">
        <f t="shared" si="11"/>
        <v>2.9853826189179595</v>
      </c>
      <c r="B27" s="49">
        <f t="shared" si="0"/>
        <v>18.757712207494638</v>
      </c>
      <c r="C27" s="49">
        <f t="shared" si="1"/>
        <v>351.85176725919337</v>
      </c>
      <c r="D27" s="54">
        <f t="shared" si="2"/>
        <v>68.60900333230242</v>
      </c>
      <c r="E27" s="54">
        <f t="shared" si="3"/>
        <v>36.72762220946211</v>
      </c>
      <c r="F27" s="54">
        <f t="shared" si="4"/>
        <v>10.27157742175865</v>
      </c>
      <c r="G27" s="55">
        <f t="shared" si="5"/>
        <v>0.00032627004317142426</v>
      </c>
      <c r="H27" s="54">
        <f t="shared" si="6"/>
        <v>-69.72845599176287</v>
      </c>
      <c r="I27" s="54">
        <f t="shared" si="7"/>
        <v>0.5327287599683392</v>
      </c>
      <c r="J27" s="55">
        <f t="shared" si="8"/>
        <v>0.0223850624791787</v>
      </c>
      <c r="K27" s="54">
        <f t="shared" si="9"/>
        <v>-33.00083378230076</v>
      </c>
      <c r="L27" s="65">
        <f t="shared" si="10"/>
        <v>10.80430618172699</v>
      </c>
    </row>
    <row r="28" spans="1:12" ht="12.75">
      <c r="A28" s="64">
        <f t="shared" si="11"/>
        <v>3.162277660168379</v>
      </c>
      <c r="B28" s="49">
        <f t="shared" si="0"/>
        <v>19.8691765315922</v>
      </c>
      <c r="C28" s="49">
        <f t="shared" si="1"/>
        <v>394.78417604357423</v>
      </c>
      <c r="D28" s="54">
        <f t="shared" si="2"/>
        <v>68.643395461636</v>
      </c>
      <c r="E28" s="54">
        <f t="shared" si="3"/>
        <v>36.73197515700528</v>
      </c>
      <c r="F28" s="54">
        <f t="shared" si="4"/>
        <v>10.894818295494515</v>
      </c>
      <c r="G28" s="55">
        <f t="shared" si="5"/>
        <v>0.00036609365254257765</v>
      </c>
      <c r="H28" s="54">
        <f t="shared" si="6"/>
        <v>-68.72815602000011</v>
      </c>
      <c r="I28" s="54">
        <f t="shared" si="7"/>
        <v>0.5643154048489162</v>
      </c>
      <c r="J28" s="55">
        <f t="shared" si="8"/>
        <v>0.025129911367474923</v>
      </c>
      <c r="K28" s="54">
        <f t="shared" si="9"/>
        <v>-31.996180862994834</v>
      </c>
      <c r="L28" s="65">
        <f t="shared" si="10"/>
        <v>11.45913370034343</v>
      </c>
    </row>
    <row r="29" spans="1:12" ht="12.75">
      <c r="A29" s="64">
        <f t="shared" si="11"/>
        <v>3.349654391578276</v>
      </c>
      <c r="B29" s="49">
        <f t="shared" si="0"/>
        <v>21.0464992572942</v>
      </c>
      <c r="C29" s="49">
        <f t="shared" si="1"/>
        <v>442.9551309872854</v>
      </c>
      <c r="D29" s="54">
        <f t="shared" si="2"/>
        <v>68.68144012896357</v>
      </c>
      <c r="E29" s="54">
        <f t="shared" si="3"/>
        <v>36.73678785951109</v>
      </c>
      <c r="F29" s="54">
        <f t="shared" si="4"/>
        <v>11.557723512869048</v>
      </c>
      <c r="G29" s="55">
        <f t="shared" si="5"/>
        <v>0.0004107797517473219</v>
      </c>
      <c r="H29" s="54">
        <f t="shared" si="6"/>
        <v>-67.72781943786975</v>
      </c>
      <c r="I29" s="54">
        <f t="shared" si="7"/>
        <v>0.5977775385730213</v>
      </c>
      <c r="J29" s="55">
        <f t="shared" si="8"/>
        <v>0.02821294492582421</v>
      </c>
      <c r="K29" s="54">
        <f t="shared" si="9"/>
        <v>-30.99103157835866</v>
      </c>
      <c r="L29" s="65">
        <f t="shared" si="10"/>
        <v>12.15550105144207</v>
      </c>
    </row>
    <row r="30" spans="1:12" ht="12.75">
      <c r="A30" s="64">
        <f t="shared" si="11"/>
        <v>3.548133892335754</v>
      </c>
      <c r="B30" s="49">
        <f t="shared" si="0"/>
        <v>22.293582740229926</v>
      </c>
      <c r="C30" s="49">
        <f t="shared" si="1"/>
        <v>497.0038313954777</v>
      </c>
      <c r="D30" s="54">
        <f t="shared" si="2"/>
        <v>68.72343839016091</v>
      </c>
      <c r="E30" s="54">
        <f t="shared" si="3"/>
        <v>36.74209760217878</v>
      </c>
      <c r="F30" s="54">
        <f t="shared" si="4"/>
        <v>12.263151842368707</v>
      </c>
      <c r="G30" s="55">
        <f t="shared" si="5"/>
        <v>0.0004609225025516606</v>
      </c>
      <c r="H30" s="54">
        <f t="shared" si="6"/>
        <v>-66.72744177608823</v>
      </c>
      <c r="I30" s="54">
        <f t="shared" si="7"/>
        <v>0.6332270194888322</v>
      </c>
      <c r="J30" s="55">
        <f t="shared" si="8"/>
        <v>0.03167617920674783</v>
      </c>
      <c r="K30" s="54">
        <f t="shared" si="9"/>
        <v>-29.985344173909454</v>
      </c>
      <c r="L30" s="65">
        <f t="shared" si="10"/>
        <v>12.896378861857539</v>
      </c>
    </row>
    <row r="31" spans="1:12" ht="12.75">
      <c r="A31" s="64">
        <f t="shared" si="11"/>
        <v>3.758374042884441</v>
      </c>
      <c r="B31" s="49">
        <f t="shared" si="0"/>
        <v>23.61456056513666</v>
      </c>
      <c r="C31" s="49">
        <f t="shared" si="1"/>
        <v>557.6474706845074</v>
      </c>
      <c r="D31" s="54">
        <f t="shared" si="2"/>
        <v>68.76968909414565</v>
      </c>
      <c r="E31" s="54">
        <f t="shared" si="3"/>
        <v>36.747941218263406</v>
      </c>
      <c r="F31" s="54">
        <f t="shared" si="4"/>
        <v>13.01422465230559</v>
      </c>
      <c r="G31" s="55">
        <f t="shared" si="5"/>
        <v>0.0005171887852271568</v>
      </c>
      <c r="H31" s="54">
        <f t="shared" si="6"/>
        <v>-65.72701801948205</v>
      </c>
      <c r="I31" s="54">
        <f t="shared" si="7"/>
        <v>0.6707824715081881</v>
      </c>
      <c r="J31" s="55">
        <f t="shared" si="8"/>
        <v>0.03556691196305044</v>
      </c>
      <c r="K31" s="54">
        <f t="shared" si="9"/>
        <v>-28.979076801218632</v>
      </c>
      <c r="L31" s="65">
        <f t="shared" si="10"/>
        <v>13.685007123813778</v>
      </c>
    </row>
    <row r="32" spans="1:12" ht="12.75">
      <c r="A32" s="64">
        <f t="shared" si="11"/>
        <v>3.9810717055349722</v>
      </c>
      <c r="B32" s="49">
        <f t="shared" si="0"/>
        <v>25.013811247045712</v>
      </c>
      <c r="C32" s="49">
        <f t="shared" si="1"/>
        <v>625.6907531028306</v>
      </c>
      <c r="D32" s="54">
        <f t="shared" si="2"/>
        <v>68.82047795405107</v>
      </c>
      <c r="E32" s="54">
        <f t="shared" si="3"/>
        <v>36.754353688885146</v>
      </c>
      <c r="F32" s="54">
        <f t="shared" si="4"/>
        <v>13.814358009205586</v>
      </c>
      <c r="G32" s="55">
        <f t="shared" si="5"/>
        <v>0.0005803271285322535</v>
      </c>
      <c r="H32" s="54">
        <f t="shared" si="6"/>
        <v>-64.72654254023534</v>
      </c>
      <c r="I32" s="54">
        <f t="shared" si="7"/>
        <v>0.710569710980808</v>
      </c>
      <c r="J32" s="55">
        <f t="shared" si="8"/>
        <v>0.03993839035529171</v>
      </c>
      <c r="K32" s="54">
        <f t="shared" si="9"/>
        <v>-27.9721888513502</v>
      </c>
      <c r="L32" s="65">
        <f t="shared" si="10"/>
        <v>14.524927720186394</v>
      </c>
    </row>
    <row r="33" spans="1:12" ht="12.75">
      <c r="A33" s="64">
        <f t="shared" si="11"/>
        <v>4.216965034285822</v>
      </c>
      <c r="B33" s="49">
        <f t="shared" si="0"/>
        <v>26.495972744314738</v>
      </c>
      <c r="C33" s="49">
        <f t="shared" si="1"/>
        <v>702.0365716674695</v>
      </c>
      <c r="D33" s="54">
        <f t="shared" si="2"/>
        <v>68.87606231213113</v>
      </c>
      <c r="E33" s="54">
        <f t="shared" si="3"/>
        <v>36.76136620532422</v>
      </c>
      <c r="F33" s="54">
        <f t="shared" si="4"/>
        <v>14.667299378037074</v>
      </c>
      <c r="G33" s="55">
        <f t="shared" si="5"/>
        <v>0.0006511777440983935</v>
      </c>
      <c r="H33" s="54">
        <f t="shared" si="6"/>
        <v>-63.72600902295545</v>
      </c>
      <c r="I33" s="54">
        <f t="shared" si="7"/>
        <v>0.7527222037824162</v>
      </c>
      <c r="J33" s="55">
        <f t="shared" si="8"/>
        <v>0.04485055887879393</v>
      </c>
      <c r="K33" s="54">
        <f t="shared" si="9"/>
        <v>-26.964642817631223</v>
      </c>
      <c r="L33" s="65">
        <f t="shared" si="10"/>
        <v>15.42002158181949</v>
      </c>
    </row>
    <row r="34" spans="1:12" ht="12.75">
      <c r="A34" s="64">
        <f t="shared" si="11"/>
        <v>4.466835921509631</v>
      </c>
      <c r="B34" s="49">
        <f t="shared" si="0"/>
        <v>28.0659578316113</v>
      </c>
      <c r="C34" s="49">
        <f t="shared" si="1"/>
        <v>787.6979890057837</v>
      </c>
      <c r="D34" s="54">
        <f t="shared" si="2"/>
        <v>68.93665023143151</v>
      </c>
      <c r="E34" s="54">
        <f t="shared" si="3"/>
        <v>36.76900352708701</v>
      </c>
      <c r="F34" s="54">
        <f t="shared" si="4"/>
        <v>15.577169530194423</v>
      </c>
      <c r="G34" s="55">
        <f t="shared" si="5"/>
        <v>0.0007306838038178951</v>
      </c>
      <c r="H34" s="54">
        <f t="shared" si="6"/>
        <v>-62.725410380548006</v>
      </c>
      <c r="I34" s="54">
        <f t="shared" si="7"/>
        <v>0.7973815553415163</v>
      </c>
      <c r="J34" s="55">
        <f t="shared" si="8"/>
        <v>0.05037089381356616</v>
      </c>
      <c r="K34" s="54">
        <f t="shared" si="9"/>
        <v>-25.956406853460994</v>
      </c>
      <c r="L34" s="65">
        <f t="shared" si="10"/>
        <v>16.374551085535938</v>
      </c>
    </row>
    <row r="35" spans="1:12" ht="12.75">
      <c r="A35" s="64">
        <f t="shared" si="11"/>
        <v>4.7315125896148045</v>
      </c>
      <c r="B35" s="49">
        <f t="shared" si="0"/>
        <v>29.728970383802974</v>
      </c>
      <c r="C35" s="49">
        <f t="shared" si="1"/>
        <v>883.8116800810343</v>
      </c>
      <c r="D35" s="54">
        <f t="shared" si="2"/>
        <v>69.00237214321612</v>
      </c>
      <c r="E35" s="54">
        <f t="shared" si="3"/>
        <v>36.77728042083228</v>
      </c>
      <c r="F35" s="54">
        <f t="shared" si="4"/>
        <v>16.548510287448806</v>
      </c>
      <c r="G35" s="55">
        <f t="shared" si="5"/>
        <v>0.000819904116740805</v>
      </c>
      <c r="H35" s="54">
        <f t="shared" si="6"/>
        <v>-61.724738659768505</v>
      </c>
      <c r="I35" s="54">
        <f t="shared" si="7"/>
        <v>0.8446980366694739</v>
      </c>
      <c r="J35" s="55">
        <f t="shared" si="8"/>
        <v>0.056575328985103944</v>
      </c>
      <c r="K35" s="54">
        <f t="shared" si="9"/>
        <v>-24.94745823893623</v>
      </c>
      <c r="L35" s="65">
        <f t="shared" si="10"/>
        <v>17.39320832411828</v>
      </c>
    </row>
    <row r="36" spans="1:12" ht="12.75">
      <c r="A36" s="64">
        <f t="shared" si="11"/>
        <v>5.011872336272723</v>
      </c>
      <c r="B36" s="49">
        <f t="shared" si="0"/>
        <v>31.490522624728598</v>
      </c>
      <c r="C36" s="49">
        <f t="shared" si="1"/>
        <v>991.6530151785437</v>
      </c>
      <c r="D36" s="54">
        <f t="shared" si="2"/>
        <v>69.07324276304273</v>
      </c>
      <c r="E36" s="54">
        <f t="shared" si="3"/>
        <v>36.7861969038314</v>
      </c>
      <c r="F36" s="54">
        <f t="shared" si="4"/>
        <v>17.586338717109655</v>
      </c>
      <c r="G36" s="55">
        <f t="shared" si="5"/>
        <v>0.0009200273823442494</v>
      </c>
      <c r="H36" s="54">
        <f t="shared" si="6"/>
        <v>-60.723984935175</v>
      </c>
      <c r="I36" s="54">
        <f t="shared" si="7"/>
        <v>0.8948311498530918</v>
      </c>
      <c r="J36" s="55">
        <f t="shared" si="8"/>
        <v>0.06354927472931107</v>
      </c>
      <c r="K36" s="54">
        <f t="shared" si="9"/>
        <v>-23.937788031343594</v>
      </c>
      <c r="L36" s="65">
        <f t="shared" si="10"/>
        <v>18.481169866962748</v>
      </c>
    </row>
    <row r="37" spans="1:12" ht="12.75">
      <c r="A37" s="64">
        <f t="shared" si="11"/>
        <v>5.3088444423098835</v>
      </c>
      <c r="B37" s="49">
        <f t="shared" si="0"/>
        <v>33.35645339802346</v>
      </c>
      <c r="C37" s="49">
        <f t="shared" si="1"/>
        <v>1112.652983294511</v>
      </c>
      <c r="D37" s="54">
        <f t="shared" si="2"/>
        <v>69.14911033414917</v>
      </c>
      <c r="E37" s="54">
        <f t="shared" si="3"/>
        <v>36.79573193779877</v>
      </c>
      <c r="F37" s="54">
        <f t="shared" si="4"/>
        <v>18.696208321169156</v>
      </c>
      <c r="G37" s="55">
        <f t="shared" si="5"/>
        <v>0.0010323882202068631</v>
      </c>
      <c r="H37" s="54">
        <f t="shared" si="6"/>
        <v>-59.72313919004776</v>
      </c>
      <c r="I37" s="54">
        <f t="shared" si="7"/>
        <v>0.9479502369279345</v>
      </c>
      <c r="J37" s="55">
        <f t="shared" si="8"/>
        <v>0.07138872694676027</v>
      </c>
      <c r="K37" s="54">
        <f t="shared" si="9"/>
        <v>-22.927407252248994</v>
      </c>
      <c r="L37" s="65">
        <f t="shared" si="10"/>
        <v>19.64415855809709</v>
      </c>
    </row>
    <row r="38" spans="1:12" ht="12.75">
      <c r="A38" s="64">
        <f t="shared" si="11"/>
        <v>5.623413251903491</v>
      </c>
      <c r="B38" s="49">
        <f t="shared" si="0"/>
        <v>35.332947520558996</v>
      </c>
      <c r="C38" s="49">
        <f t="shared" si="1"/>
        <v>1248.4171804905761</v>
      </c>
      <c r="D38" s="54">
        <f t="shared" si="2"/>
        <v>69.22958943637279</v>
      </c>
      <c r="E38" s="54">
        <f t="shared" si="3"/>
        <v>36.80583512102073</v>
      </c>
      <c r="F38" s="54">
        <f t="shared" si="4"/>
        <v>19.884277593704365</v>
      </c>
      <c r="G38" s="55">
        <f t="shared" si="5"/>
        <v>0.0011584852025322927</v>
      </c>
      <c r="H38" s="54">
        <f t="shared" si="6"/>
        <v>-58.722190182661194</v>
      </c>
      <c r="I38" s="54">
        <f t="shared" si="7"/>
        <v>1.004235136586225</v>
      </c>
      <c r="J38" s="55">
        <f t="shared" si="8"/>
        <v>0.08020145493942381</v>
      </c>
      <c r="K38" s="54">
        <f t="shared" si="9"/>
        <v>-21.91635506164047</v>
      </c>
      <c r="L38" s="65">
        <f t="shared" si="10"/>
        <v>20.88851273029059</v>
      </c>
    </row>
    <row r="39" spans="1:12" ht="12.75">
      <c r="A39" s="64">
        <f t="shared" si="11"/>
        <v>5.9566214352901055</v>
      </c>
      <c r="B39" s="49">
        <f t="shared" si="0"/>
        <v>37.42655628264577</v>
      </c>
      <c r="C39" s="49">
        <f t="shared" si="1"/>
        <v>1400.7471151780514</v>
      </c>
      <c r="D39" s="54">
        <f t="shared" si="2"/>
        <v>69.3139725858654</v>
      </c>
      <c r="E39" s="54">
        <f t="shared" si="3"/>
        <v>36.81641580486832</v>
      </c>
      <c r="F39" s="54">
        <f t="shared" si="4"/>
        <v>21.15738600201215</v>
      </c>
      <c r="G39" s="55">
        <f t="shared" si="5"/>
        <v>0.0013000011461242996</v>
      </c>
      <c r="H39" s="54">
        <f t="shared" si="6"/>
        <v>-57.72112529609035</v>
      </c>
      <c r="I39" s="54">
        <f t="shared" si="7"/>
        <v>1.0638768937995149</v>
      </c>
      <c r="J39" s="55">
        <f t="shared" si="8"/>
        <v>0.0901082438040533</v>
      </c>
      <c r="K39" s="54">
        <f t="shared" si="9"/>
        <v>-20.90470949122203</v>
      </c>
      <c r="L39" s="65">
        <f t="shared" si="10"/>
        <v>22.221262895811662</v>
      </c>
    </row>
    <row r="40" spans="1:12" ht="12.75">
      <c r="A40" s="64">
        <f t="shared" si="11"/>
        <v>6.309573444801933</v>
      </c>
      <c r="B40" s="49">
        <f t="shared" si="0"/>
        <v>39.644219162949994</v>
      </c>
      <c r="C40" s="49">
        <f t="shared" si="1"/>
        <v>1571.6641130400117</v>
      </c>
      <c r="D40" s="54">
        <f t="shared" si="2"/>
        <v>69.40111462859569</v>
      </c>
      <c r="E40" s="54">
        <f t="shared" si="3"/>
        <v>36.827328911449015</v>
      </c>
      <c r="F40" s="54">
        <f t="shared" si="4"/>
        <v>22.52313689833296</v>
      </c>
      <c r="G40" s="55">
        <f t="shared" si="5"/>
        <v>0.001458825954917001</v>
      </c>
      <c r="H40" s="54">
        <f t="shared" si="6"/>
        <v>-56.719930369504624</v>
      </c>
      <c r="I40" s="54">
        <f t="shared" si="7"/>
        <v>1.1270785281706364</v>
      </c>
      <c r="J40" s="55">
        <f t="shared" si="8"/>
        <v>0.10124414732036535</v>
      </c>
      <c r="K40" s="54">
        <f t="shared" si="9"/>
        <v>-19.89260145805561</v>
      </c>
      <c r="L40" s="65">
        <f t="shared" si="10"/>
        <v>23.650215426503596</v>
      </c>
    </row>
    <row r="41" spans="1:12" ht="12.75">
      <c r="A41" s="64">
        <f t="shared" si="11"/>
        <v>6.683439175686147</v>
      </c>
      <c r="B41" s="49">
        <f t="shared" si="0"/>
        <v>41.99328683009965</v>
      </c>
      <c r="C41" s="49">
        <f t="shared" si="1"/>
        <v>1763.4361387950207</v>
      </c>
      <c r="D41" s="54">
        <f t="shared" si="2"/>
        <v>69.48928250670652</v>
      </c>
      <c r="E41" s="54">
        <f t="shared" si="3"/>
        <v>36.83835655018512</v>
      </c>
      <c r="F41" s="54">
        <f t="shared" si="4"/>
        <v>23.989985975907505</v>
      </c>
      <c r="G41" s="55">
        <f t="shared" si="5"/>
        <v>0.0016370823437120213</v>
      </c>
      <c r="H41" s="54">
        <f t="shared" si="6"/>
        <v>-55.71858950864141</v>
      </c>
      <c r="I41" s="54">
        <f t="shared" si="7"/>
        <v>1.1940558676922979</v>
      </c>
      <c r="J41" s="55">
        <f t="shared" si="8"/>
        <v>0.11375967746894587</v>
      </c>
      <c r="K41" s="54">
        <f t="shared" si="9"/>
        <v>-18.880232958456293</v>
      </c>
      <c r="L41" s="65">
        <f t="shared" si="10"/>
        <v>25.184041843599804</v>
      </c>
    </row>
    <row r="42" spans="1:12" ht="12.75">
      <c r="A42" s="64">
        <f t="shared" si="11"/>
        <v>7.07945784384138</v>
      </c>
      <c r="B42" s="49">
        <f t="shared" si="0"/>
        <v>44.48154550722143</v>
      </c>
      <c r="C42" s="49">
        <f t="shared" si="1"/>
        <v>1978.6078907110114</v>
      </c>
      <c r="D42" s="54">
        <f t="shared" si="2"/>
        <v>69.5759614102195</v>
      </c>
      <c r="E42" s="54">
        <f t="shared" si="3"/>
        <v>36.849184323770444</v>
      </c>
      <c r="F42" s="54">
        <f t="shared" si="4"/>
        <v>25.56733248327097</v>
      </c>
      <c r="G42" s="55">
        <f t="shared" si="5"/>
        <v>0.0018371548192071038</v>
      </c>
      <c r="H42" s="54">
        <f t="shared" si="6"/>
        <v>-54.71708487285844</v>
      </c>
      <c r="I42" s="54">
        <f t="shared" si="7"/>
        <v>1.265038455605812</v>
      </c>
      <c r="J42" s="55">
        <f t="shared" si="8"/>
        <v>0.12782181280575225</v>
      </c>
      <c r="K42" s="54">
        <f t="shared" si="9"/>
        <v>-17.867900549087995</v>
      </c>
      <c r="L42" s="65">
        <f t="shared" si="10"/>
        <v>26.83237093887678</v>
      </c>
    </row>
    <row r="43" spans="1:12" ht="12.75">
      <c r="A43" s="64">
        <f t="shared" si="11"/>
        <v>7.49894209332456</v>
      </c>
      <c r="B43" s="49">
        <f t="shared" si="0"/>
        <v>47.1172427801674</v>
      </c>
      <c r="C43" s="49">
        <f t="shared" si="1"/>
        <v>2220.034567205237</v>
      </c>
      <c r="D43" s="54">
        <f t="shared" si="2"/>
        <v>69.65760677409247</v>
      </c>
      <c r="E43" s="54">
        <f t="shared" si="3"/>
        <v>36.85937098652126</v>
      </c>
      <c r="F43" s="54">
        <f t="shared" si="4"/>
        <v>27.265608280298945</v>
      </c>
      <c r="G43" s="55">
        <f t="shared" si="5"/>
        <v>0.0020617223467169097</v>
      </c>
      <c r="H43" s="54">
        <f t="shared" si="6"/>
        <v>-53.71539643583057</v>
      </c>
      <c r="I43" s="54">
        <f t="shared" si="7"/>
        <v>1.3402705392527596</v>
      </c>
      <c r="J43" s="55">
        <f t="shared" si="8"/>
        <v>0.14361464450496564</v>
      </c>
      <c r="K43" s="54">
        <f t="shared" si="9"/>
        <v>-16.856025449309314</v>
      </c>
      <c r="L43" s="65">
        <f t="shared" si="10"/>
        <v>28.605878819551705</v>
      </c>
    </row>
    <row r="44" spans="1:12" ht="12.75">
      <c r="A44" s="64">
        <f t="shared" si="11"/>
        <v>7.943282347242817</v>
      </c>
      <c r="B44" s="49">
        <f t="shared" si="0"/>
        <v>49.909114934975044</v>
      </c>
      <c r="C44" s="49">
        <f t="shared" si="1"/>
        <v>2490.919753592549</v>
      </c>
      <c r="D44" s="54">
        <f t="shared" si="2"/>
        <v>69.72933037318566</v>
      </c>
      <c r="E44" s="54">
        <f t="shared" si="3"/>
        <v>36.86830989190081</v>
      </c>
      <c r="F44" s="54">
        <f t="shared" si="4"/>
        <v>29.09635666046099</v>
      </c>
      <c r="G44" s="55">
        <f t="shared" si="5"/>
        <v>0.0023137951913824754</v>
      </c>
      <c r="H44" s="54">
        <f t="shared" si="6"/>
        <v>-52.713501716578754</v>
      </c>
      <c r="I44" s="54">
        <f t="shared" si="7"/>
        <v>1.4200121512308719</v>
      </c>
      <c r="J44" s="55">
        <f t="shared" si="8"/>
        <v>0.16133938931579697</v>
      </c>
      <c r="K44" s="54">
        <f t="shared" si="9"/>
        <v>-15.84519182467794</v>
      </c>
      <c r="L44" s="65">
        <f t="shared" si="10"/>
        <v>30.516368811691862</v>
      </c>
    </row>
    <row r="45" spans="1:12" ht="12.75">
      <c r="A45" s="64">
        <f t="shared" si="11"/>
        <v>8.413951416451953</v>
      </c>
      <c r="B45" s="49">
        <f t="shared" si="0"/>
        <v>52.866415915173775</v>
      </c>
      <c r="C45" s="49">
        <f t="shared" si="1"/>
        <v>2794.857931716139</v>
      </c>
      <c r="D45" s="54">
        <f t="shared" si="2"/>
        <v>69.78450853047326</v>
      </c>
      <c r="E45" s="54">
        <f t="shared" si="3"/>
        <v>36.87518048500308</v>
      </c>
      <c r="F45" s="54">
        <f t="shared" si="4"/>
        <v>31.072288299483212</v>
      </c>
      <c r="G45" s="55">
        <f t="shared" si="5"/>
        <v>0.002596756492579347</v>
      </c>
      <c r="H45" s="54">
        <f t="shared" si="6"/>
        <v>-51.71137547708976</v>
      </c>
      <c r="I45" s="54">
        <f t="shared" si="7"/>
        <v>1.5045402948467552</v>
      </c>
      <c r="J45" s="55">
        <f t="shared" si="8"/>
        <v>0.18121337560796527</v>
      </c>
      <c r="K45" s="54">
        <f t="shared" si="9"/>
        <v>-14.83619499208668</v>
      </c>
      <c r="L45" s="65">
        <f t="shared" si="10"/>
        <v>32.57682859432997</v>
      </c>
    </row>
    <row r="46" spans="1:12" ht="12.75">
      <c r="A46" s="64">
        <f t="shared" si="11"/>
        <v>8.912509381337458</v>
      </c>
      <c r="B46" s="49">
        <f t="shared" si="0"/>
        <v>55.99894799491974</v>
      </c>
      <c r="C46" s="49">
        <f t="shared" si="1"/>
        <v>3135.8821765377256</v>
      </c>
      <c r="D46" s="54">
        <f t="shared" si="2"/>
        <v>69.81430228281063</v>
      </c>
      <c r="E46" s="54">
        <f t="shared" si="3"/>
        <v>36.8788880416381</v>
      </c>
      <c r="F46" s="54">
        <f t="shared" si="4"/>
        <v>33.20729528597837</v>
      </c>
      <c r="G46" s="55">
        <f t="shared" si="5"/>
        <v>0.0029144092114021737</v>
      </c>
      <c r="H46" s="54">
        <f t="shared" si="6"/>
        <v>-50.708989382297744</v>
      </c>
      <c r="I46" s="54">
        <f t="shared" si="7"/>
        <v>1.5941502478551166</v>
      </c>
      <c r="J46" s="55">
        <f t="shared" si="8"/>
        <v>0.2034674456606391</v>
      </c>
      <c r="K46" s="54">
        <f t="shared" si="9"/>
        <v>-13.830101340659649</v>
      </c>
      <c r="L46" s="65">
        <f t="shared" si="10"/>
        <v>34.80144553383349</v>
      </c>
    </row>
    <row r="47" spans="1:12" ht="12.75">
      <c r="A47" s="64">
        <f t="shared" si="11"/>
        <v>9.440608762859236</v>
      </c>
      <c r="B47" s="49">
        <f t="shared" si="0"/>
        <v>59.31709426962801</v>
      </c>
      <c r="C47" s="49">
        <f t="shared" si="1"/>
        <v>3518.517672591936</v>
      </c>
      <c r="D47" s="54">
        <f t="shared" si="2"/>
        <v>69.80708504567033</v>
      </c>
      <c r="E47" s="54">
        <f t="shared" si="3"/>
        <v>36.87799006853315</v>
      </c>
      <c r="F47" s="54">
        <f t="shared" si="4"/>
        <v>35.5163955234825</v>
      </c>
      <c r="G47" s="55">
        <f t="shared" si="5"/>
        <v>0.0032710291856305708</v>
      </c>
      <c r="H47" s="54">
        <f t="shared" si="6"/>
        <v>-49.706311617642456</v>
      </c>
      <c r="I47" s="54">
        <f t="shared" si="7"/>
        <v>1.6891570008512802</v>
      </c>
      <c r="J47" s="55">
        <f t="shared" si="8"/>
        <v>0.22834101254818304</v>
      </c>
      <c r="K47" s="54">
        <f t="shared" si="9"/>
        <v>-12.82832154910931</v>
      </c>
      <c r="L47" s="65">
        <f t="shared" si="10"/>
        <v>37.20555252433378</v>
      </c>
    </row>
    <row r="48" spans="1:12" ht="12.75">
      <c r="A48" s="64">
        <f t="shared" si="11"/>
        <v>10.000000000000004</v>
      </c>
      <c r="B48" s="49">
        <f t="shared" si="0"/>
        <v>62.831853071795884</v>
      </c>
      <c r="C48" s="49">
        <f t="shared" si="1"/>
        <v>3947.841760435746</v>
      </c>
      <c r="D48" s="54">
        <f t="shared" si="2"/>
        <v>69.74778565142084</v>
      </c>
      <c r="E48" s="54">
        <f t="shared" si="3"/>
        <v>36.87060848417881</v>
      </c>
      <c r="F48" s="54">
        <f t="shared" si="4"/>
        <v>38.015568634918374</v>
      </c>
      <c r="G48" s="55">
        <f t="shared" si="5"/>
        <v>0.0036714251370297797</v>
      </c>
      <c r="H48" s="54">
        <f t="shared" si="6"/>
        <v>-48.70330645878609</v>
      </c>
      <c r="I48" s="54">
        <f t="shared" si="7"/>
        <v>1.7898968495193357</v>
      </c>
      <c r="J48" s="55">
        <f t="shared" si="8"/>
        <v>0.2560737734927915</v>
      </c>
      <c r="K48" s="54">
        <f t="shared" si="9"/>
        <v>-11.832697974607276</v>
      </c>
      <c r="L48" s="65">
        <f t="shared" si="10"/>
        <v>39.80546548443771</v>
      </c>
    </row>
    <row r="49" spans="1:12" ht="12.75">
      <c r="A49" s="64">
        <f t="shared" si="11"/>
        <v>10.592537251772892</v>
      </c>
      <c r="B49" s="49">
        <f t="shared" si="0"/>
        <v>66.55487442609187</v>
      </c>
      <c r="C49" s="49">
        <f t="shared" si="1"/>
        <v>4429.551309872858</v>
      </c>
      <c r="D49" s="54">
        <f t="shared" si="2"/>
        <v>69.6171775023894</v>
      </c>
      <c r="E49" s="54">
        <f t="shared" si="3"/>
        <v>36.85432823303436</v>
      </c>
      <c r="F49" s="54">
        <f t="shared" si="4"/>
        <v>40.72143116612907</v>
      </c>
      <c r="G49" s="55">
        <f t="shared" si="5"/>
        <v>0.004121006605342415</v>
      </c>
      <c r="H49" s="54">
        <f t="shared" si="6"/>
        <v>-47.69993378734632</v>
      </c>
      <c r="I49" s="54">
        <f t="shared" si="7"/>
        <v>1.8967291633281398</v>
      </c>
      <c r="J49" s="55">
        <f t="shared" si="8"/>
        <v>0.28689284833264206</v>
      </c>
      <c r="K49" s="54">
        <f t="shared" si="9"/>
        <v>-10.845605554311957</v>
      </c>
      <c r="L49" s="65">
        <f t="shared" si="10"/>
        <v>42.61816032945721</v>
      </c>
    </row>
    <row r="50" spans="1:12" ht="12.75">
      <c r="A50" s="64">
        <f t="shared" si="11"/>
        <v>11.220184543019638</v>
      </c>
      <c r="B50" s="49">
        <f t="shared" si="0"/>
        <v>70.49849866454448</v>
      </c>
      <c r="C50" s="49">
        <f t="shared" si="1"/>
        <v>4970.03831395478</v>
      </c>
      <c r="D50" s="54">
        <f t="shared" si="2"/>
        <v>69.39118277600846</v>
      </c>
      <c r="E50" s="54">
        <f t="shared" si="3"/>
        <v>36.82608580246913</v>
      </c>
      <c r="F50" s="54">
        <f t="shared" si="4"/>
        <v>43.65068487326305</v>
      </c>
      <c r="G50" s="55">
        <f t="shared" si="5"/>
        <v>0.004625860935729362</v>
      </c>
      <c r="H50" s="54">
        <f t="shared" si="6"/>
        <v>-46.69614854567533</v>
      </c>
      <c r="I50" s="54">
        <f t="shared" si="7"/>
        <v>2.0100383573290728</v>
      </c>
      <c r="J50" s="55">
        <f t="shared" si="8"/>
        <v>0.3209939616875937</v>
      </c>
      <c r="K50" s="54">
        <f t="shared" si="9"/>
        <v>-9.870062743206192</v>
      </c>
      <c r="L50" s="65">
        <f t="shared" si="10"/>
        <v>45.660723230592126</v>
      </c>
    </row>
    <row r="51" spans="1:12" ht="12.75">
      <c r="A51" s="64">
        <f t="shared" si="11"/>
        <v>11.885022274370188</v>
      </c>
      <c r="B51" s="49">
        <f t="shared" si="0"/>
        <v>74.67579732982487</v>
      </c>
      <c r="C51" s="49">
        <f t="shared" si="1"/>
        <v>5576.47470684508</v>
      </c>
      <c r="D51" s="54">
        <f t="shared" si="2"/>
        <v>69.0403186211969</v>
      </c>
      <c r="E51" s="54">
        <f t="shared" si="3"/>
        <v>36.78205573963215</v>
      </c>
      <c r="F51" s="54">
        <f t="shared" si="4"/>
        <v>46.81926085571731</v>
      </c>
      <c r="G51" s="55">
        <f t="shared" si="5"/>
        <v>0.005192840626458169</v>
      </c>
      <c r="H51" s="54">
        <f t="shared" si="6"/>
        <v>-45.69190012276441</v>
      </c>
      <c r="I51" s="54">
        <f t="shared" si="7"/>
        <v>2.1302360985874755</v>
      </c>
      <c r="J51" s="55">
        <f t="shared" si="8"/>
        <v>0.3585153713997677</v>
      </c>
      <c r="K51" s="54">
        <f t="shared" si="9"/>
        <v>-8.909844383132265</v>
      </c>
      <c r="L51" s="65">
        <f t="shared" si="10"/>
        <v>48.949496954304784</v>
      </c>
    </row>
    <row r="52" spans="1:12" ht="12.75">
      <c r="A52" s="64">
        <f t="shared" si="11"/>
        <v>12.589254117941676</v>
      </c>
      <c r="B52" s="49">
        <f t="shared" si="0"/>
        <v>79.10061650220125</v>
      </c>
      <c r="C52" s="49">
        <f t="shared" si="1"/>
        <v>6256.907531028312</v>
      </c>
      <c r="D52" s="54">
        <f t="shared" si="2"/>
        <v>68.52949109633325</v>
      </c>
      <c r="E52" s="54">
        <f t="shared" si="3"/>
        <v>36.7175501347063</v>
      </c>
      <c r="F52" s="54">
        <f t="shared" si="4"/>
        <v>50.241081351548374</v>
      </c>
      <c r="G52" s="55">
        <f t="shared" si="5"/>
        <v>0.005829662557183038</v>
      </c>
      <c r="H52" s="54">
        <f t="shared" si="6"/>
        <v>-44.68713166226295</v>
      </c>
      <c r="I52" s="54">
        <f t="shared" si="7"/>
        <v>2.2577637846524796</v>
      </c>
      <c r="J52" s="55">
        <f t="shared" si="8"/>
        <v>0.3995038083071023</v>
      </c>
      <c r="K52" s="54">
        <f t="shared" si="9"/>
        <v>-7.969581527556652</v>
      </c>
      <c r="L52" s="65">
        <f t="shared" si="10"/>
        <v>52.498845136200856</v>
      </c>
    </row>
    <row r="53" spans="1:12" ht="12.75">
      <c r="A53" s="64">
        <f t="shared" si="11"/>
        <v>13.335214321633245</v>
      </c>
      <c r="B53" s="49">
        <f t="shared" si="0"/>
        <v>83.7876226937768</v>
      </c>
      <c r="C53" s="49">
        <f t="shared" si="1"/>
        <v>7020.365716674701</v>
      </c>
      <c r="D53" s="54">
        <f t="shared" si="2"/>
        <v>67.81843360730187</v>
      </c>
      <c r="E53" s="54">
        <f t="shared" si="3"/>
        <v>36.62695509440273</v>
      </c>
      <c r="F53" s="54">
        <f t="shared" si="4"/>
        <v>53.92638168166875</v>
      </c>
      <c r="G53" s="55">
        <f t="shared" si="5"/>
        <v>0.0065450208725047814</v>
      </c>
      <c r="H53" s="54">
        <f t="shared" si="6"/>
        <v>-43.681779282343356</v>
      </c>
      <c r="I53" s="54">
        <f t="shared" si="7"/>
        <v>2.393095338558487</v>
      </c>
      <c r="J53" s="55">
        <f t="shared" si="8"/>
        <v>0.4438730635003705</v>
      </c>
      <c r="K53" s="54">
        <f t="shared" si="9"/>
        <v>-7.054824187940625</v>
      </c>
      <c r="L53" s="65">
        <f t="shared" si="10"/>
        <v>56.31947702022724</v>
      </c>
    </row>
    <row r="54" spans="1:12" ht="12.75">
      <c r="A54" s="64">
        <f t="shared" si="11"/>
        <v>14.125375446227547</v>
      </c>
      <c r="B54" s="49">
        <f t="shared" si="0"/>
        <v>88.75235146213221</v>
      </c>
      <c r="C54" s="49">
        <f t="shared" si="1"/>
        <v>7876.979890057842</v>
      </c>
      <c r="D54" s="54">
        <f t="shared" si="2"/>
        <v>66.86316237199505</v>
      </c>
      <c r="E54" s="54">
        <f t="shared" si="3"/>
        <v>36.50373826422413</v>
      </c>
      <c r="F54" s="54">
        <f t="shared" si="4"/>
        <v>57.87959256897228</v>
      </c>
      <c r="G54" s="55">
        <f t="shared" si="5"/>
        <v>0.007348715599746658</v>
      </c>
      <c r="H54" s="54">
        <f t="shared" si="6"/>
        <v>-42.675771195693684</v>
      </c>
      <c r="I54" s="54">
        <f t="shared" si="7"/>
        <v>2.5367403734308205</v>
      </c>
      <c r="J54" s="55">
        <f t="shared" si="8"/>
        <v>0.49135836437147373</v>
      </c>
      <c r="K54" s="54">
        <f t="shared" si="9"/>
        <v>-6.17203293146956</v>
      </c>
      <c r="L54" s="65">
        <f t="shared" si="10"/>
        <v>60.4163329424031</v>
      </c>
    </row>
    <row r="55" spans="1:12" ht="12.75">
      <c r="A55" s="64">
        <f t="shared" si="11"/>
        <v>14.96235656094434</v>
      </c>
      <c r="B55" s="49">
        <f t="shared" si="0"/>
        <v>94.01125890450756</v>
      </c>
      <c r="C55" s="49">
        <f t="shared" si="1"/>
        <v>8838.11680081035</v>
      </c>
      <c r="D55" s="54">
        <f t="shared" si="2"/>
        <v>65.61882682956083</v>
      </c>
      <c r="E55" s="54">
        <f t="shared" si="3"/>
        <v>36.340569231149125</v>
      </c>
      <c r="F55" s="54">
        <f t="shared" si="4"/>
        <v>62.09689279422377</v>
      </c>
      <c r="G55" s="55">
        <f t="shared" si="5"/>
        <v>0.00825179944544813</v>
      </c>
      <c r="H55" s="54">
        <f t="shared" si="6"/>
        <v>-41.669026716240545</v>
      </c>
      <c r="I55" s="54">
        <f t="shared" si="7"/>
        <v>2.6892477901813</v>
      </c>
      <c r="J55" s="55">
        <f t="shared" si="8"/>
        <v>0.541473398843127</v>
      </c>
      <c r="K55" s="54">
        <f t="shared" si="9"/>
        <v>-5.328457485091416</v>
      </c>
      <c r="L55" s="65">
        <f t="shared" si="10"/>
        <v>64.78614058440508</v>
      </c>
    </row>
    <row r="56" spans="1:12" ht="12.75">
      <c r="A56" s="64">
        <f t="shared" si="11"/>
        <v>15.84893192461114</v>
      </c>
      <c r="B56" s="49">
        <f t="shared" si="0"/>
        <v>99.58177620320619</v>
      </c>
      <c r="C56" s="49">
        <f t="shared" si="1"/>
        <v>9916.530151785442</v>
      </c>
      <c r="D56" s="54">
        <f t="shared" si="2"/>
        <v>64.04418684199405</v>
      </c>
      <c r="E56" s="54">
        <f t="shared" si="3"/>
        <v>36.12959431720557</v>
      </c>
      <c r="F56" s="54">
        <f t="shared" si="4"/>
        <v>66.56370721074182</v>
      </c>
      <c r="G56" s="55">
        <f t="shared" si="5"/>
        <v>0.00926674565633723</v>
      </c>
      <c r="H56" s="54">
        <f t="shared" si="6"/>
        <v>-40.66145513725796</v>
      </c>
      <c r="I56" s="54">
        <f t="shared" si="7"/>
        <v>2.851209884457545</v>
      </c>
      <c r="J56" s="55">
        <f t="shared" si="8"/>
        <v>0.5934811902316983</v>
      </c>
      <c r="K56" s="54">
        <f t="shared" si="9"/>
        <v>-4.531860820052385</v>
      </c>
      <c r="L56" s="65">
        <f t="shared" si="10"/>
        <v>69.41491709519937</v>
      </c>
    </row>
    <row r="57" spans="1:12" ht="12.75">
      <c r="A57" s="64">
        <f t="shared" si="11"/>
        <v>16.788040181225607</v>
      </c>
      <c r="B57" s="49">
        <f t="shared" si="0"/>
        <v>105.48236740301725</v>
      </c>
      <c r="C57" s="49">
        <f t="shared" si="1"/>
        <v>11126.529832945116</v>
      </c>
      <c r="D57" s="54">
        <f t="shared" si="2"/>
        <v>62.10757377822795</v>
      </c>
      <c r="E57" s="54">
        <f t="shared" si="3"/>
        <v>35.86289127874183</v>
      </c>
      <c r="F57" s="54">
        <f t="shared" si="4"/>
        <v>71.2526196222625</v>
      </c>
      <c r="G57" s="55">
        <f t="shared" si="5"/>
        <v>0.010407640365673747</v>
      </c>
      <c r="H57" s="54">
        <f t="shared" si="6"/>
        <v>-39.65295446325276</v>
      </c>
      <c r="I57" s="54">
        <f t="shared" si="7"/>
        <v>3.0232670544955145</v>
      </c>
      <c r="J57" s="55">
        <f t="shared" si="8"/>
        <v>0.6463932918683456</v>
      </c>
      <c r="K57" s="54">
        <f t="shared" si="9"/>
        <v>-3.7900631845109323</v>
      </c>
      <c r="L57" s="65">
        <f t="shared" si="10"/>
        <v>74.27588667675802</v>
      </c>
    </row>
    <row r="58" spans="1:12" ht="12.75">
      <c r="A58" s="64">
        <f t="shared" si="11"/>
        <v>17.782794100389232</v>
      </c>
      <c r="B58" s="49">
        <f t="shared" si="0"/>
        <v>111.73259061216545</v>
      </c>
      <c r="C58" s="49">
        <f t="shared" si="1"/>
        <v>12484.171804905764</v>
      </c>
      <c r="D58" s="54">
        <f t="shared" si="2"/>
        <v>59.79358635119618</v>
      </c>
      <c r="E58" s="54">
        <f t="shared" si="3"/>
        <v>35.533092053793276</v>
      </c>
      <c r="F58" s="54">
        <f t="shared" si="4"/>
        <v>76.12232296054714</v>
      </c>
      <c r="G58" s="55">
        <f t="shared" si="5"/>
        <v>0.011690403497956433</v>
      </c>
      <c r="H58" s="54">
        <f t="shared" si="6"/>
        <v>-38.64340997537445</v>
      </c>
      <c r="I58" s="54">
        <f t="shared" si="7"/>
        <v>3.206113220505763</v>
      </c>
      <c r="J58" s="55">
        <f t="shared" si="8"/>
        <v>0.6990111510353839</v>
      </c>
      <c r="K58" s="54">
        <f t="shared" si="9"/>
        <v>-3.1103179215811734</v>
      </c>
      <c r="L58" s="65">
        <f t="shared" si="10"/>
        <v>79.3284361810529</v>
      </c>
    </row>
    <row r="59" spans="1:12" ht="12.75">
      <c r="A59" s="64">
        <f t="shared" si="11"/>
        <v>18.83649089489801</v>
      </c>
      <c r="B59" s="49">
        <f t="shared" si="0"/>
        <v>118.35316282964523</v>
      </c>
      <c r="C59" s="49">
        <f t="shared" si="1"/>
        <v>14007.471151780517</v>
      </c>
      <c r="D59" s="54">
        <f t="shared" si="2"/>
        <v>57.10909538271629</v>
      </c>
      <c r="E59" s="54">
        <f t="shared" si="3"/>
        <v>35.134105618492036</v>
      </c>
      <c r="F59" s="54">
        <f t="shared" si="4"/>
        <v>81.11823062100746</v>
      </c>
      <c r="G59" s="55">
        <f t="shared" si="5"/>
        <v>0.01313304310353624</v>
      </c>
      <c r="H59" s="54">
        <f t="shared" si="6"/>
        <v>-37.63269260700679</v>
      </c>
      <c r="I59" s="54">
        <f t="shared" si="7"/>
        <v>3.40050208957573</v>
      </c>
      <c r="J59" s="55">
        <f t="shared" si="8"/>
        <v>0.7500162112651756</v>
      </c>
      <c r="K59" s="54">
        <f t="shared" si="9"/>
        <v>-2.498586988514755</v>
      </c>
      <c r="L59" s="65">
        <f t="shared" si="10"/>
        <v>84.51873271058318</v>
      </c>
    </row>
    <row r="60" spans="1:12" ht="12.75">
      <c r="A60" s="64">
        <f t="shared" si="11"/>
        <v>19.9526231496888</v>
      </c>
      <c r="B60" s="49">
        <f t="shared" si="0"/>
        <v>125.36602861381596</v>
      </c>
      <c r="C60" s="49">
        <f t="shared" si="1"/>
        <v>15716.641130400121</v>
      </c>
      <c r="D60" s="54">
        <f t="shared" si="2"/>
        <v>54.08673367729216</v>
      </c>
      <c r="E60" s="54">
        <f t="shared" si="3"/>
        <v>34.661815099811676</v>
      </c>
      <c r="F60" s="54">
        <f t="shared" si="4"/>
        <v>86.17512360265499</v>
      </c>
      <c r="G60" s="55">
        <f t="shared" si="5"/>
        <v>0.014755948977473</v>
      </c>
      <c r="H60" s="54">
        <f t="shared" si="6"/>
        <v>-36.62065710257267</v>
      </c>
      <c r="I60" s="54">
        <f t="shared" si="7"/>
        <v>3.607254428913661</v>
      </c>
      <c r="J60" s="55">
        <f t="shared" si="8"/>
        <v>0.7981010825002937</v>
      </c>
      <c r="K60" s="54">
        <f t="shared" si="9"/>
        <v>-1.9588420027609934</v>
      </c>
      <c r="L60" s="65">
        <f t="shared" si="10"/>
        <v>89.78237803156865</v>
      </c>
    </row>
    <row r="61" spans="1:12" ht="12.75">
      <c r="A61" s="64">
        <f t="shared" si="11"/>
        <v>21.134890398366473</v>
      </c>
      <c r="B61" s="49">
        <f t="shared" si="0"/>
        <v>132.79443281986713</v>
      </c>
      <c r="C61" s="49">
        <f t="shared" si="1"/>
        <v>17634.361387950205</v>
      </c>
      <c r="D61" s="54">
        <f t="shared" si="2"/>
        <v>50.78431839574596</v>
      </c>
      <c r="E61" s="54">
        <f t="shared" si="3"/>
        <v>34.114592558442965</v>
      </c>
      <c r="F61" s="54">
        <f t="shared" si="4"/>
        <v>-88.7782932091168</v>
      </c>
      <c r="G61" s="55">
        <f t="shared" si="5"/>
        <v>0.01658223263271809</v>
      </c>
      <c r="H61" s="54">
        <f t="shared" si="6"/>
        <v>-35.60713992831828</v>
      </c>
      <c r="I61" s="54">
        <f t="shared" si="7"/>
        <v>3.8272665460371793</v>
      </c>
      <c r="J61" s="55">
        <f t="shared" si="8"/>
        <v>0.8421173817322842</v>
      </c>
      <c r="K61" s="54">
        <f t="shared" si="9"/>
        <v>-1.4925473698753136</v>
      </c>
      <c r="L61" s="65">
        <f t="shared" si="10"/>
        <v>-84.95102666307962</v>
      </c>
    </row>
    <row r="62" spans="1:12" ht="12.75">
      <c r="A62" s="64">
        <f t="shared" si="11"/>
        <v>22.3872113856834</v>
      </c>
      <c r="B62" s="49">
        <f t="shared" si="0"/>
        <v>140.66299764724948</v>
      </c>
      <c r="C62" s="49">
        <f t="shared" si="1"/>
        <v>19786.078907110114</v>
      </c>
      <c r="D62" s="54">
        <f t="shared" si="2"/>
        <v>47.27971754441216</v>
      </c>
      <c r="E62" s="54">
        <f t="shared" si="3"/>
        <v>33.49349746691</v>
      </c>
      <c r="F62" s="54">
        <f t="shared" si="4"/>
        <v>-83.81364727424157</v>
      </c>
      <c r="G62" s="55">
        <f t="shared" si="5"/>
        <v>0.01863812220946455</v>
      </c>
      <c r="H62" s="54">
        <f t="shared" si="6"/>
        <v>-34.59195689881226</v>
      </c>
      <c r="I62" s="54">
        <f t="shared" si="7"/>
        <v>4.061520219089257</v>
      </c>
      <c r="J62" s="55">
        <f t="shared" si="8"/>
        <v>0.8812051536217189</v>
      </c>
      <c r="K62" s="54">
        <f t="shared" si="9"/>
        <v>-1.0984594319022625</v>
      </c>
      <c r="L62" s="65">
        <f t="shared" si="10"/>
        <v>-79.75212705515231</v>
      </c>
    </row>
    <row r="63" spans="1:12" ht="12.75">
      <c r="A63" s="64">
        <f t="shared" si="11"/>
        <v>23.71373705661656</v>
      </c>
      <c r="B63" s="49">
        <f t="shared" si="0"/>
        <v>148.99780425245325</v>
      </c>
      <c r="C63" s="49">
        <f t="shared" si="1"/>
        <v>22200.345672052375</v>
      </c>
      <c r="D63" s="54">
        <f t="shared" si="2"/>
        <v>43.66215369653991</v>
      </c>
      <c r="E63" s="54">
        <f t="shared" si="3"/>
        <v>32.80210308163289</v>
      </c>
      <c r="F63" s="54">
        <f t="shared" si="4"/>
        <v>-78.99710590865902</v>
      </c>
      <c r="G63" s="55">
        <f t="shared" si="5"/>
        <v>0.020953422792357165</v>
      </c>
      <c r="H63" s="54">
        <f t="shared" si="6"/>
        <v>-33.57490047694643</v>
      </c>
      <c r="I63" s="54">
        <f t="shared" si="7"/>
        <v>4.31109437628012</v>
      </c>
      <c r="J63" s="55">
        <f t="shared" si="8"/>
        <v>0.914871566428481</v>
      </c>
      <c r="K63" s="54">
        <f t="shared" si="9"/>
        <v>-0.7727973953135431</v>
      </c>
      <c r="L63" s="65">
        <f t="shared" si="10"/>
        <v>-74.6860115323789</v>
      </c>
    </row>
    <row r="64" spans="1:12" ht="12.75">
      <c r="A64" s="64">
        <f t="shared" si="11"/>
        <v>25.11886431509581</v>
      </c>
      <c r="B64" s="49">
        <f t="shared" si="0"/>
        <v>157.82647919764761</v>
      </c>
      <c r="C64" s="49">
        <f t="shared" si="1"/>
        <v>24909.197535925494</v>
      </c>
      <c r="D64" s="54">
        <f t="shared" si="2"/>
        <v>40.02210360670358</v>
      </c>
      <c r="E64" s="54">
        <f t="shared" si="3"/>
        <v>32.04599823811456</v>
      </c>
      <c r="F64" s="54">
        <f t="shared" si="4"/>
        <v>-74.38469231194843</v>
      </c>
      <c r="G64" s="55">
        <f t="shared" si="5"/>
        <v>0.023562054982588947</v>
      </c>
      <c r="H64" s="54">
        <f t="shared" si="6"/>
        <v>-32.555736698174925</v>
      </c>
      <c r="I64" s="54">
        <f t="shared" si="7"/>
        <v>4.577178893696737</v>
      </c>
      <c r="J64" s="55">
        <f t="shared" si="8"/>
        <v>0.9430030057000212</v>
      </c>
      <c r="K64" s="54">
        <f t="shared" si="9"/>
        <v>-0.5097384600603655</v>
      </c>
      <c r="L64" s="65">
        <f t="shared" si="10"/>
        <v>-69.80751341825169</v>
      </c>
    </row>
    <row r="65" spans="1:12" ht="12.75">
      <c r="A65" s="64">
        <f t="shared" si="11"/>
        <v>26.607250597988106</v>
      </c>
      <c r="B65" s="49">
        <f t="shared" si="0"/>
        <v>167.17828602172412</v>
      </c>
      <c r="C65" s="49">
        <f t="shared" si="1"/>
        <v>27948.5793171614</v>
      </c>
      <c r="D65" s="54">
        <f t="shared" si="2"/>
        <v>36.44220900985453</v>
      </c>
      <c r="E65" s="54">
        <f t="shared" si="3"/>
        <v>31.232093892755227</v>
      </c>
      <c r="F65" s="54">
        <f t="shared" si="4"/>
        <v>-70.0194770054142</v>
      </c>
      <c r="G65" s="55">
        <f t="shared" si="5"/>
        <v>0.0265026875740026</v>
      </c>
      <c r="H65" s="54">
        <f t="shared" si="6"/>
        <v>-31.534201661357706</v>
      </c>
      <c r="I65" s="54">
        <f t="shared" si="7"/>
        <v>4.861090969603437</v>
      </c>
      <c r="J65" s="55">
        <f t="shared" si="8"/>
        <v>0.9658164798946772</v>
      </c>
      <c r="K65" s="54">
        <f t="shared" si="9"/>
        <v>-0.30210776860247945</v>
      </c>
      <c r="L65" s="65">
        <f t="shared" si="10"/>
        <v>-65.15838603581076</v>
      </c>
    </row>
    <row r="66" spans="1:12" ht="12.75">
      <c r="A66" s="64">
        <f t="shared" si="11"/>
        <v>28.183829312644548</v>
      </c>
      <c r="B66" s="49">
        <f t="shared" si="0"/>
        <v>177.08422223726555</v>
      </c>
      <c r="C66" s="49">
        <f t="shared" si="1"/>
        <v>31358.821765377255</v>
      </c>
      <c r="D66" s="54">
        <f t="shared" si="2"/>
        <v>32.99093047637774</v>
      </c>
      <c r="E66" s="54">
        <f t="shared" si="3"/>
        <v>30.367891291238923</v>
      </c>
      <c r="F66" s="54">
        <f t="shared" si="4"/>
        <v>-65.93082053693085</v>
      </c>
      <c r="G66" s="55">
        <f t="shared" si="5"/>
        <v>0.029819483998058376</v>
      </c>
      <c r="H66" s="54">
        <f t="shared" si="6"/>
        <v>-30.509997518622786</v>
      </c>
      <c r="I66" s="54">
        <f t="shared" si="7"/>
        <v>5.164294646474558</v>
      </c>
      <c r="J66" s="55">
        <f t="shared" si="8"/>
        <v>0.9837725234214024</v>
      </c>
      <c r="K66" s="54">
        <f t="shared" si="9"/>
        <v>-0.1421062273838642</v>
      </c>
      <c r="L66" s="65">
        <f t="shared" si="10"/>
        <v>-60.76652589045629</v>
      </c>
    </row>
    <row r="67" spans="1:12" ht="12.75">
      <c r="A67" s="64">
        <f t="shared" si="11"/>
        <v>29.853826189179607</v>
      </c>
      <c r="B67" s="49">
        <f t="shared" si="0"/>
        <v>187.57712207494643</v>
      </c>
      <c r="C67" s="49">
        <f t="shared" si="1"/>
        <v>35185.17672591936</v>
      </c>
      <c r="D67" s="54">
        <f t="shared" si="2"/>
        <v>29.719539468052858</v>
      </c>
      <c r="E67" s="54">
        <f t="shared" si="3"/>
        <v>29.460841506862934</v>
      </c>
      <c r="F67" s="54">
        <f t="shared" si="4"/>
        <v>-62.1353262240468</v>
      </c>
      <c r="G67" s="55">
        <f t="shared" si="5"/>
        <v>0.03356298708059369</v>
      </c>
      <c r="H67" s="54">
        <f t="shared" si="6"/>
        <v>-29.482787884823253</v>
      </c>
      <c r="I67" s="54">
        <f t="shared" si="7"/>
        <v>5.488424196842063</v>
      </c>
      <c r="J67" s="55">
        <f t="shared" si="8"/>
        <v>0.9974765192074523</v>
      </c>
      <c r="K67" s="54">
        <f t="shared" si="9"/>
        <v>-0.02194637796031821</v>
      </c>
      <c r="L67" s="65">
        <f t="shared" si="10"/>
        <v>-56.64690202720474</v>
      </c>
    </row>
    <row r="68" spans="1:12" ht="12.75">
      <c r="A68" s="64">
        <f t="shared" si="11"/>
        <v>31.622776601683803</v>
      </c>
      <c r="B68" s="49">
        <f t="shared" si="0"/>
        <v>198.69176531592208</v>
      </c>
      <c r="C68" s="49">
        <f t="shared" si="1"/>
        <v>39478.417604357455</v>
      </c>
      <c r="D68" s="54">
        <f t="shared" si="2"/>
        <v>26.66204523440448</v>
      </c>
      <c r="E68" s="54">
        <f t="shared" si="3"/>
        <v>28.517869218096315</v>
      </c>
      <c r="F68" s="54">
        <f t="shared" si="4"/>
        <v>-58.638890001107065</v>
      </c>
      <c r="G68" s="55">
        <f t="shared" si="5"/>
        <v>0.03779117292649356</v>
      </c>
      <c r="H68" s="54">
        <f t="shared" si="6"/>
        <v>-28.452192573092002</v>
      </c>
      <c r="I68" s="54">
        <f t="shared" si="7"/>
        <v>5.835312275703511</v>
      </c>
      <c r="J68" s="55">
        <f t="shared" si="8"/>
        <v>1.0075899620273732</v>
      </c>
      <c r="K68" s="54">
        <f t="shared" si="9"/>
        <v>0.06567664500431138</v>
      </c>
      <c r="L68" s="65">
        <f t="shared" si="10"/>
        <v>-52.80357772540356</v>
      </c>
    </row>
    <row r="69" spans="1:12" ht="12.75">
      <c r="A69" s="64">
        <f t="shared" si="11"/>
        <v>33.49654391578277</v>
      </c>
      <c r="B69" s="49">
        <f t="shared" si="0"/>
        <v>210.4649925729421</v>
      </c>
      <c r="C69" s="49">
        <f t="shared" si="1"/>
        <v>44295.513098728574</v>
      </c>
      <c r="D69" s="54">
        <f t="shared" si="2"/>
        <v>23.83712231044536</v>
      </c>
      <c r="E69" s="54">
        <f t="shared" si="3"/>
        <v>27.545076497765937</v>
      </c>
      <c r="F69" s="54">
        <f t="shared" si="4"/>
        <v>-55.43921848519678</v>
      </c>
      <c r="G69" s="55">
        <f t="shared" si="5"/>
        <v>0.042570712864807056</v>
      </c>
      <c r="H69" s="54">
        <f t="shared" si="6"/>
        <v>-27.417781546299935</v>
      </c>
      <c r="I69" s="54">
        <f t="shared" si="7"/>
        <v>6.207023984430586</v>
      </c>
      <c r="J69" s="55">
        <f t="shared" si="8"/>
        <v>1.0147632894012555</v>
      </c>
      <c r="K69" s="54">
        <f t="shared" si="9"/>
        <v>0.12729495146600403</v>
      </c>
      <c r="L69" s="65">
        <f t="shared" si="10"/>
        <v>-49.2321945007662</v>
      </c>
    </row>
    <row r="70" spans="1:12" ht="12.75">
      <c r="A70" s="64">
        <f t="shared" si="11"/>
        <v>35.481338923357555</v>
      </c>
      <c r="B70" s="49">
        <f t="shared" si="0"/>
        <v>222.93582740229934</v>
      </c>
      <c r="C70" s="49">
        <f t="shared" si="1"/>
        <v>49700.3831395478</v>
      </c>
      <c r="D70" s="54">
        <f t="shared" si="2"/>
        <v>21.25103855985859</v>
      </c>
      <c r="E70" s="54">
        <f t="shared" si="3"/>
        <v>26.547603186356366</v>
      </c>
      <c r="F70" s="54">
        <f t="shared" si="4"/>
        <v>-52.52833162397632</v>
      </c>
      <c r="G70" s="55">
        <f t="shared" si="5"/>
        <v>0.04797849295340923</v>
      </c>
      <c r="H70" s="54">
        <f t="shared" si="6"/>
        <v>-26.37906795449902</v>
      </c>
      <c r="I70" s="54">
        <f t="shared" si="7"/>
        <v>6.60589830761385</v>
      </c>
      <c r="J70" s="55">
        <f t="shared" si="8"/>
        <v>1.0195928037968032</v>
      </c>
      <c r="K70" s="54">
        <f t="shared" si="9"/>
        <v>0.16853523185734887</v>
      </c>
      <c r="L70" s="65">
        <f t="shared" si="10"/>
        <v>-45.92243331636247</v>
      </c>
    </row>
    <row r="71" spans="1:12" ht="12.75">
      <c r="A71" s="64">
        <f t="shared" si="11"/>
        <v>37.58374042884443</v>
      </c>
      <c r="B71" s="49">
        <f t="shared" si="0"/>
        <v>236.1456056513667</v>
      </c>
      <c r="C71" s="49">
        <f t="shared" si="1"/>
        <v>55764.74706845079</v>
      </c>
      <c r="D71" s="54">
        <f t="shared" si="2"/>
        <v>18.90079795335673</v>
      </c>
      <c r="E71" s="54">
        <f t="shared" si="3"/>
        <v>25.529602791850373</v>
      </c>
      <c r="F71" s="54">
        <f t="shared" si="4"/>
        <v>-49.89476112979823</v>
      </c>
      <c r="G71" s="55">
        <f t="shared" si="5"/>
        <v>0.054103454385995904</v>
      </c>
      <c r="H71" s="54">
        <f t="shared" si="6"/>
        <v>-25.335500105305773</v>
      </c>
      <c r="I71" s="54">
        <f t="shared" si="7"/>
        <v>7.0345988009709215</v>
      </c>
      <c r="J71" s="55">
        <f t="shared" si="8"/>
        <v>1.0225984599283606</v>
      </c>
      <c r="K71" s="54">
        <f t="shared" si="9"/>
        <v>0.19410268654460228</v>
      </c>
      <c r="L71" s="65">
        <f t="shared" si="10"/>
        <v>-42.860162328827315</v>
      </c>
    </row>
    <row r="72" spans="1:12" ht="12.75">
      <c r="A72" s="64">
        <f t="shared" si="11"/>
        <v>39.81071705534974</v>
      </c>
      <c r="B72" s="49">
        <f t="shared" si="0"/>
        <v>250.13811247045726</v>
      </c>
      <c r="C72" s="49">
        <f t="shared" si="1"/>
        <v>62569.07531028312</v>
      </c>
      <c r="D72" s="54">
        <f t="shared" si="2"/>
        <v>16.777010474941598</v>
      </c>
      <c r="E72" s="54">
        <f t="shared" si="3"/>
        <v>24.49429151375621</v>
      </c>
      <c r="F72" s="54">
        <f t="shared" si="4"/>
        <v>-47.52532547558877</v>
      </c>
      <c r="G72" s="55">
        <f t="shared" si="5"/>
        <v>0.06104883639833711</v>
      </c>
      <c r="H72" s="54">
        <f t="shared" si="6"/>
        <v>-24.2864521874032</v>
      </c>
      <c r="I72" s="54">
        <f t="shared" si="7"/>
        <v>7.496175961356307</v>
      </c>
      <c r="J72" s="55">
        <f t="shared" si="8"/>
        <v>1.0242169677378976</v>
      </c>
      <c r="K72" s="54">
        <f t="shared" si="9"/>
        <v>0.20783932635300817</v>
      </c>
      <c r="L72" s="65">
        <f t="shared" si="10"/>
        <v>-40.029149514232465</v>
      </c>
    </row>
    <row r="73" spans="1:12" ht="12.75">
      <c r="A73" s="64">
        <f t="shared" si="11"/>
        <v>42.16965034285824</v>
      </c>
      <c r="B73" s="49">
        <f aca="true" t="shared" si="12" ref="B73:B107">+A73*2*PI()</f>
        <v>264.9597274431475</v>
      </c>
      <c r="C73" s="49">
        <f aca="true" t="shared" si="13" ref="C73:C107">+B73*B73</f>
        <v>70203.657166747</v>
      </c>
      <c r="D73" s="54">
        <f aca="true" t="shared" si="14" ref="D73:D107">($F$3/$B$3)*((1-C73*$H$3*$J$3*$B$3^2)^2+(B73*$J$3*($D$3+2*$B$3))^2)^0.5/((1-C73*$J$3*$L$3*$F$3^2)^2+(B73*$J$3*($D$3+2*$F$3))^2)^0.5*(4+(B73*$F$3*$L$3)^2)^0.5/(4+(B73*$H$3*$B$3)^2)^0.5</f>
        <v>14.866261439862777</v>
      </c>
      <c r="E73" s="54">
        <f aca="true" t="shared" si="15" ref="E73:E107">20*LOG(D73)</f>
        <v>23.444035321782266</v>
      </c>
      <c r="F73" s="54">
        <f aca="true" t="shared" si="16" ref="F73:F107">-180/PI()*(ATAN(B73*$L$3*$F$3/4)-ATAN(B73*$H$3*$B$3/4)+ATAN((B73*$J$3*(2*$B$3+$D$3))/(1-C73*$H$3*$J$3*$B$3^2))-ATAN((B73*$J$3*($D$3+2*$F$3))/(1-C73*$J$3*$L$3*$F$3^2)))</f>
        <v>-45.406477421917344</v>
      </c>
      <c r="G73" s="55">
        <f aca="true" t="shared" si="17" ref="G73:G107">(A73/$C$5)^2/((1-(A73/$C$5)^2)^2+(2*$E$5*A73/$C$5)^2)^0.5</f>
        <v>0.06893492749691467</v>
      </c>
      <c r="H73" s="54">
        <f aca="true" t="shared" si="18" ref="H73:H107">20*LOG(G73)</f>
        <v>-23.23121353696834</v>
      </c>
      <c r="I73" s="54">
        <f aca="true" t="shared" si="19" ref="I73:I107">180/PI()*ATAN((2*$E$5*A73/$C$5)/(1-(A73/$C$5)^2))</f>
        <v>7.9941444495747485</v>
      </c>
      <c r="J73" s="55">
        <f aca="true" t="shared" si="20" ref="J73:J107">D73*G73</f>
        <v>1.0248046545071188</v>
      </c>
      <c r="K73" s="54">
        <f aca="true" t="shared" si="21" ref="K73:K107">20*LOG(J73)</f>
        <v>0.21282178481392383</v>
      </c>
      <c r="L73" s="65">
        <f aca="true" t="shared" si="22" ref="L73:L107">F73+I73</f>
        <v>-37.4123329723426</v>
      </c>
    </row>
    <row r="74" spans="1:12" ht="12.75">
      <c r="A74" s="64">
        <f aca="true" t="shared" si="23" ref="A74:A107">+A73*10^0.025</f>
        <v>44.66835921509633</v>
      </c>
      <c r="B74" s="49">
        <f t="shared" si="12"/>
        <v>280.65957831611314</v>
      </c>
      <c r="C74" s="49">
        <f t="shared" si="13"/>
        <v>78769.79890057845</v>
      </c>
      <c r="D74" s="54">
        <f t="shared" si="14"/>
        <v>13.152929721664718</v>
      </c>
      <c r="E74" s="54">
        <f t="shared" si="15"/>
        <v>22.380449992237487</v>
      </c>
      <c r="F74" s="54">
        <f t="shared" si="16"/>
        <v>-43.52528257993392</v>
      </c>
      <c r="G74" s="55">
        <f t="shared" si="17"/>
        <v>0.07790246319346501</v>
      </c>
      <c r="H74" s="54">
        <f t="shared" si="18"/>
        <v>-22.168976203566082</v>
      </c>
      <c r="I74" s="54">
        <f t="shared" si="19"/>
        <v>8.532579334610874</v>
      </c>
      <c r="J74" s="55">
        <f t="shared" si="20"/>
        <v>1.0246456235282178</v>
      </c>
      <c r="K74" s="54">
        <f t="shared" si="21"/>
        <v>0.21147378867140282</v>
      </c>
      <c r="L74" s="65">
        <f t="shared" si="22"/>
        <v>-34.99270324532305</v>
      </c>
    </row>
    <row r="75" spans="1:12" ht="12.75">
      <c r="A75" s="64">
        <f t="shared" si="23"/>
        <v>47.31512589614807</v>
      </c>
      <c r="B75" s="49">
        <f t="shared" si="12"/>
        <v>297.2897038380299</v>
      </c>
      <c r="C75" s="49">
        <f t="shared" si="13"/>
        <v>88381.16800810352</v>
      </c>
      <c r="D75" s="54">
        <f t="shared" si="14"/>
        <v>11.620502511843918</v>
      </c>
      <c r="E75" s="54">
        <f t="shared" si="15"/>
        <v>21.30449817795739</v>
      </c>
      <c r="F75" s="54">
        <f t="shared" si="16"/>
        <v>-41.87011198569286</v>
      </c>
      <c r="G75" s="55">
        <f t="shared" si="17"/>
        <v>0.08811685192853896</v>
      </c>
      <c r="H75" s="54">
        <f t="shared" si="18"/>
        <v>-21.09882053784393</v>
      </c>
      <c r="I75" s="54">
        <f t="shared" si="19"/>
        <v>9.11623688606659</v>
      </c>
      <c r="J75" s="55">
        <f t="shared" si="20"/>
        <v>1.0239620991713656</v>
      </c>
      <c r="K75" s="54">
        <f t="shared" si="21"/>
        <v>0.20567764011345907</v>
      </c>
      <c r="L75" s="65">
        <f t="shared" si="22"/>
        <v>-32.75387509962627</v>
      </c>
    </row>
    <row r="76" spans="1:12" ht="12.75">
      <c r="A76" s="64">
        <f t="shared" si="23"/>
        <v>50.11872336272725</v>
      </c>
      <c r="B76" s="49">
        <f t="shared" si="12"/>
        <v>314.9052262472861</v>
      </c>
      <c r="C76" s="49">
        <f t="shared" si="13"/>
        <v>99165.30151785446</v>
      </c>
      <c r="D76" s="54">
        <f t="shared" si="14"/>
        <v>10.252475284404031</v>
      </c>
      <c r="E76" s="54">
        <f t="shared" si="15"/>
        <v>20.216574620180676</v>
      </c>
      <c r="F76" s="54">
        <f t="shared" si="16"/>
        <v>-40.4311338701286</v>
      </c>
      <c r="G76" s="55">
        <f t="shared" si="17"/>
        <v>0.09977346969162085</v>
      </c>
      <c r="H76" s="54">
        <f t="shared" si="18"/>
        <v>-20.019698492543817</v>
      </c>
      <c r="I76" s="54">
        <f t="shared" si="19"/>
        <v>9.750707306866346</v>
      </c>
      <c r="J76" s="55">
        <f t="shared" si="20"/>
        <v>1.0229250320525776</v>
      </c>
      <c r="K76" s="54">
        <f t="shared" si="21"/>
        <v>0.19687612763685788</v>
      </c>
      <c r="L76" s="65">
        <f t="shared" si="22"/>
        <v>-30.68042656326225</v>
      </c>
    </row>
    <row r="77" spans="1:12" ht="12.75">
      <c r="A77" s="64">
        <f t="shared" si="23"/>
        <v>53.08844442309886</v>
      </c>
      <c r="B77" s="49">
        <f t="shared" si="12"/>
        <v>333.56453398023484</v>
      </c>
      <c r="C77" s="49">
        <f t="shared" si="13"/>
        <v>111265.29832945124</v>
      </c>
      <c r="D77" s="54">
        <f t="shared" si="14"/>
        <v>9.032932598361274</v>
      </c>
      <c r="E77" s="54">
        <f t="shared" si="15"/>
        <v>19.116575392805238</v>
      </c>
      <c r="F77" s="54">
        <f t="shared" si="16"/>
        <v>-39.20068188331782</v>
      </c>
      <c r="G77" s="55">
        <f t="shared" si="17"/>
        <v>0.1131043438225726</v>
      </c>
      <c r="H77" s="54">
        <f t="shared" si="18"/>
        <v>-18.93041430963461</v>
      </c>
      <c r="I77" s="54">
        <f t="shared" si="19"/>
        <v>10.442609383693727</v>
      </c>
      <c r="J77" s="55">
        <f t="shared" si="20"/>
        <v>1.0216639143311776</v>
      </c>
      <c r="K77" s="54">
        <f t="shared" si="21"/>
        <v>0.1861610831706259</v>
      </c>
      <c r="L77" s="65">
        <f t="shared" si="22"/>
        <v>-28.75807249962409</v>
      </c>
    </row>
    <row r="78" spans="1:12" ht="12.75">
      <c r="A78" s="64">
        <f t="shared" si="23"/>
        <v>56.23413251903494</v>
      </c>
      <c r="B78" s="49">
        <f t="shared" si="12"/>
        <v>353.3294752055901</v>
      </c>
      <c r="C78" s="49">
        <f t="shared" si="13"/>
        <v>124841.7180490577</v>
      </c>
      <c r="D78" s="54">
        <f t="shared" si="14"/>
        <v>7.946895484296018</v>
      </c>
      <c r="E78" s="54">
        <f t="shared" si="15"/>
        <v>18.003950026307432</v>
      </c>
      <c r="F78" s="54">
        <f t="shared" si="16"/>
        <v>-38.173566710577084</v>
      </c>
      <c r="G78" s="55">
        <f t="shared" si="17"/>
        <v>0.12838665568688817</v>
      </c>
      <c r="H78" s="54">
        <f t="shared" si="18"/>
        <v>-17.8296022765457</v>
      </c>
      <c r="I78" s="54">
        <f t="shared" si="19"/>
        <v>11.199840649673659</v>
      </c>
      <c r="J78" s="55">
        <f t="shared" si="20"/>
        <v>1.0202753343219992</v>
      </c>
      <c r="K78" s="54">
        <f t="shared" si="21"/>
        <v>0.17434774976173317</v>
      </c>
      <c r="L78" s="65">
        <f t="shared" si="22"/>
        <v>-26.973726060903424</v>
      </c>
    </row>
    <row r="79" spans="1:12" ht="12.75">
      <c r="A79" s="64">
        <f t="shared" si="23"/>
        <v>59.56621435290108</v>
      </c>
      <c r="B79" s="49">
        <f t="shared" si="12"/>
        <v>374.2655628264578</v>
      </c>
      <c r="C79" s="49">
        <f t="shared" si="13"/>
        <v>140074.71151780526</v>
      </c>
      <c r="D79" s="54">
        <f t="shared" si="14"/>
        <v>6.980505160848134</v>
      </c>
      <c r="E79" s="54">
        <f t="shared" si="15"/>
        <v>16.877737050257892</v>
      </c>
      <c r="F79" s="54">
        <f t="shared" si="16"/>
        <v>-37.34738965941108</v>
      </c>
      <c r="G79" s="55">
        <f t="shared" si="17"/>
        <v>0.1459536414217899</v>
      </c>
      <c r="H79" s="54">
        <f t="shared" si="18"/>
        <v>-16.715701305103913</v>
      </c>
      <c r="I79" s="54">
        <f t="shared" si="19"/>
        <v>12.031901761024544</v>
      </c>
      <c r="J79" s="55">
        <f t="shared" si="20"/>
        <v>1.0188301471893824</v>
      </c>
      <c r="K79" s="54">
        <f t="shared" si="21"/>
        <v>0.16203574515397545</v>
      </c>
      <c r="L79" s="65">
        <f t="shared" si="22"/>
        <v>-25.315487898386536</v>
      </c>
    </row>
    <row r="80" spans="1:12" ht="12.75">
      <c r="A80" s="64">
        <f t="shared" si="23"/>
        <v>63.09573444801936</v>
      </c>
      <c r="B80" s="49">
        <f t="shared" si="12"/>
        <v>396.4421916295001</v>
      </c>
      <c r="C80" s="49">
        <f t="shared" si="13"/>
        <v>157166.41130400126</v>
      </c>
      <c r="D80" s="54">
        <f t="shared" si="14"/>
        <v>6.121096441715667</v>
      </c>
      <c r="E80" s="54">
        <f t="shared" si="15"/>
        <v>15.736584442703837</v>
      </c>
      <c r="F80" s="54">
        <f t="shared" si="16"/>
        <v>-36.722912713624766</v>
      </c>
      <c r="G80" s="55">
        <f t="shared" si="17"/>
        <v>0.16620867454740218</v>
      </c>
      <c r="H80" s="54">
        <f t="shared" si="18"/>
        <v>-15.586926276530475</v>
      </c>
      <c r="I80" s="54">
        <f t="shared" si="19"/>
        <v>12.950321064880987</v>
      </c>
      <c r="J80" s="55">
        <f t="shared" si="20"/>
        <v>1.0173793263543809</v>
      </c>
      <c r="K80" s="54">
        <f t="shared" si="21"/>
        <v>0.14965816617336158</v>
      </c>
      <c r="L80" s="65">
        <f t="shared" si="22"/>
        <v>-23.772591648743777</v>
      </c>
    </row>
    <row r="81" spans="1:12" ht="12.75">
      <c r="A81" s="64">
        <f t="shared" si="23"/>
        <v>66.83439175686149</v>
      </c>
      <c r="B81" s="49">
        <f t="shared" si="12"/>
        <v>419.9328683009966</v>
      </c>
      <c r="C81" s="49">
        <f t="shared" si="13"/>
        <v>176343.61387950214</v>
      </c>
      <c r="D81" s="54">
        <f t="shared" si="14"/>
        <v>5.3571999588204</v>
      </c>
      <c r="E81" s="54">
        <f t="shared" si="15"/>
        <v>14.57875713649809</v>
      </c>
      <c r="F81" s="54">
        <f t="shared" si="16"/>
        <v>-36.30454113397064</v>
      </c>
      <c r="G81" s="55">
        <f t="shared" si="17"/>
        <v>0.18964359274968468</v>
      </c>
      <c r="H81" s="54">
        <f t="shared" si="18"/>
        <v>-14.441236513530406</v>
      </c>
      <c r="I81" s="54">
        <f t="shared" si="19"/>
        <v>13.969215783753839</v>
      </c>
      <c r="J81" s="55">
        <f t="shared" si="20"/>
        <v>1.0159586472691633</v>
      </c>
      <c r="K81" s="54">
        <f t="shared" si="21"/>
        <v>0.13752062296768505</v>
      </c>
      <c r="L81" s="65">
        <f t="shared" si="22"/>
        <v>-22.3353253502168</v>
      </c>
    </row>
    <row r="82" spans="1:12" ht="12.75">
      <c r="A82" s="64">
        <f t="shared" si="23"/>
        <v>70.79457843841382</v>
      </c>
      <c r="B82" s="49">
        <f t="shared" si="12"/>
        <v>444.8154550722145</v>
      </c>
      <c r="C82" s="49">
        <f t="shared" si="13"/>
        <v>197860.78907110126</v>
      </c>
      <c r="D82" s="54">
        <f t="shared" si="14"/>
        <v>4.678501005148587</v>
      </c>
      <c r="E82" s="54">
        <f t="shared" si="15"/>
        <v>13.402134542369307</v>
      </c>
      <c r="F82" s="54">
        <f t="shared" si="16"/>
        <v>-36.10098321369732</v>
      </c>
      <c r="G82" s="55">
        <f t="shared" si="17"/>
        <v>0.21686270501148003</v>
      </c>
      <c r="H82" s="54">
        <f t="shared" si="18"/>
        <v>-13.27630258815119</v>
      </c>
      <c r="I82" s="54">
        <f t="shared" si="19"/>
        <v>15.106041345598785</v>
      </c>
      <c r="J82" s="55">
        <f t="shared" si="20"/>
        <v>1.0145923833754509</v>
      </c>
      <c r="K82" s="54">
        <f t="shared" si="21"/>
        <v>0.1258319542181165</v>
      </c>
      <c r="L82" s="65">
        <f t="shared" si="22"/>
        <v>-20.994941868098536</v>
      </c>
    </row>
    <row r="83" spans="1:12" ht="12.75">
      <c r="A83" s="64">
        <f t="shared" si="23"/>
        <v>74.98942093324561</v>
      </c>
      <c r="B83" s="49">
        <f t="shared" si="12"/>
        <v>471.17242780167413</v>
      </c>
      <c r="C83" s="49">
        <f t="shared" si="13"/>
        <v>222003.45672052383</v>
      </c>
      <c r="D83" s="54">
        <f t="shared" si="14"/>
        <v>4.07577429960231</v>
      </c>
      <c r="E83" s="54">
        <f t="shared" si="15"/>
        <v>12.204202529498257</v>
      </c>
      <c r="F83" s="54">
        <f t="shared" si="16"/>
        <v>-36.126169016709774</v>
      </c>
      <c r="G83" s="55">
        <f t="shared" si="17"/>
        <v>0.2486144021405497</v>
      </c>
      <c r="H83" s="54">
        <f t="shared" si="18"/>
        <v>-12.089474328932004</v>
      </c>
      <c r="I83" s="54">
        <f t="shared" si="19"/>
        <v>16.382602305537027</v>
      </c>
      <c r="J83" s="55">
        <f t="shared" si="20"/>
        <v>1.013296190755446</v>
      </c>
      <c r="K83" s="54">
        <f t="shared" si="21"/>
        <v>0.11472820056625377</v>
      </c>
      <c r="L83" s="65">
        <f t="shared" si="22"/>
        <v>-19.743566711172747</v>
      </c>
    </row>
    <row r="84" spans="1:12" ht="12.75">
      <c r="A84" s="64">
        <f t="shared" si="23"/>
        <v>79.43282347242818</v>
      </c>
      <c r="B84" s="49">
        <f t="shared" si="12"/>
        <v>499.09114934975054</v>
      </c>
      <c r="C84" s="49">
        <f t="shared" si="13"/>
        <v>249091.97535925498</v>
      </c>
      <c r="D84" s="54">
        <f t="shared" si="14"/>
        <v>3.540807875776357</v>
      </c>
      <c r="E84" s="54">
        <f t="shared" si="15"/>
        <v>10.982047251604959</v>
      </c>
      <c r="F84" s="54">
        <f t="shared" si="16"/>
        <v>-36.400538439863105</v>
      </c>
      <c r="G84" s="55">
        <f t="shared" si="17"/>
        <v>0.2858328876873152</v>
      </c>
      <c r="H84" s="54">
        <f t="shared" si="18"/>
        <v>-10.87775606237749</v>
      </c>
      <c r="I84" s="54">
        <f t="shared" si="19"/>
        <v>17.82643007780617</v>
      </c>
      <c r="J84" s="55">
        <f t="shared" si="20"/>
        <v>1.0120793398791446</v>
      </c>
      <c r="K84" s="54">
        <f t="shared" si="21"/>
        <v>0.10429118922746883</v>
      </c>
      <c r="L84" s="65">
        <f t="shared" si="22"/>
        <v>-18.574108362056936</v>
      </c>
    </row>
    <row r="85" spans="1:12" ht="12.75">
      <c r="A85" s="64">
        <f t="shared" si="23"/>
        <v>84.13951416451954</v>
      </c>
      <c r="B85" s="49">
        <f t="shared" si="12"/>
        <v>528.6641591517379</v>
      </c>
      <c r="C85" s="49">
        <f t="shared" si="13"/>
        <v>279485.793171614</v>
      </c>
      <c r="D85" s="54">
        <f t="shared" si="14"/>
        <v>3.066325117970862</v>
      </c>
      <c r="E85" s="54">
        <f t="shared" si="15"/>
        <v>9.732364011378188</v>
      </c>
      <c r="F85" s="54">
        <f t="shared" si="16"/>
        <v>-36.952852345348916</v>
      </c>
      <c r="G85" s="55">
        <f t="shared" si="17"/>
        <v>0.32969316382653063</v>
      </c>
      <c r="H85" s="54">
        <f t="shared" si="18"/>
        <v>-9.637801156815133</v>
      </c>
      <c r="I85" s="54">
        <f t="shared" si="19"/>
        <v>19.472678303265997</v>
      </c>
      <c r="J85" s="55">
        <f t="shared" si="20"/>
        <v>1.0109464294645734</v>
      </c>
      <c r="K85" s="54">
        <f t="shared" si="21"/>
        <v>0.0945628545630573</v>
      </c>
      <c r="L85" s="65">
        <f t="shared" si="22"/>
        <v>-17.48017404208292</v>
      </c>
    </row>
    <row r="86" spans="1:12" ht="12.75">
      <c r="A86" s="64">
        <f t="shared" si="23"/>
        <v>89.12509381337459</v>
      </c>
      <c r="B86" s="49">
        <f t="shared" si="12"/>
        <v>559.9894799491975</v>
      </c>
      <c r="C86" s="49">
        <f t="shared" si="13"/>
        <v>313588.2176537727</v>
      </c>
      <c r="D86" s="54">
        <f t="shared" si="14"/>
        <v>2.6459112957080255</v>
      </c>
      <c r="E86" s="54">
        <f t="shared" si="15"/>
        <v>8.451505607080481</v>
      </c>
      <c r="F86" s="54">
        <f t="shared" si="16"/>
        <v>-37.822742768556644</v>
      </c>
      <c r="G86" s="55">
        <f t="shared" si="17"/>
        <v>0.3816827478177015</v>
      </c>
      <c r="H86" s="54">
        <f t="shared" si="18"/>
        <v>-8.365949397135541</v>
      </c>
      <c r="I86" s="54">
        <f t="shared" si="19"/>
        <v>21.36675038766699</v>
      </c>
      <c r="J86" s="55">
        <f t="shared" si="20"/>
        <v>1.0098986938277341</v>
      </c>
      <c r="K86" s="54">
        <f t="shared" si="21"/>
        <v>0.08555620994493959</v>
      </c>
      <c r="L86" s="65">
        <f t="shared" si="22"/>
        <v>-16.455992380889654</v>
      </c>
    </row>
    <row r="87" spans="1:12" ht="12.75">
      <c r="A87" s="64">
        <f t="shared" si="23"/>
        <v>94.40608762859237</v>
      </c>
      <c r="B87" s="49">
        <f t="shared" si="12"/>
        <v>593.1709426962801</v>
      </c>
      <c r="C87" s="49">
        <f t="shared" si="13"/>
        <v>351851.76725919364</v>
      </c>
      <c r="D87" s="54">
        <f t="shared" si="14"/>
        <v>2.273949475055399</v>
      </c>
      <c r="E87" s="54">
        <f t="shared" si="15"/>
        <v>7.135616217162642</v>
      </c>
      <c r="F87" s="54">
        <f t="shared" si="16"/>
        <v>-39.06430067021483</v>
      </c>
      <c r="G87" s="55">
        <f t="shared" si="17"/>
        <v>0.4436927929336261</v>
      </c>
      <c r="H87" s="54">
        <f t="shared" si="18"/>
        <v>-7.058352512645577</v>
      </c>
      <c r="I87" s="54">
        <f t="shared" si="19"/>
        <v>23.567957137179103</v>
      </c>
      <c r="J87" s="55">
        <f t="shared" si="20"/>
        <v>1.008934993577283</v>
      </c>
      <c r="K87" s="54">
        <f t="shared" si="21"/>
        <v>0.07726370451706488</v>
      </c>
      <c r="L87" s="65">
        <f t="shared" si="22"/>
        <v>-15.496343533035724</v>
      </c>
    </row>
    <row r="88" spans="1:12" ht="12.75">
      <c r="A88" s="64">
        <f t="shared" si="23"/>
        <v>100.00000000000004</v>
      </c>
      <c r="B88" s="49">
        <f t="shared" si="12"/>
        <v>628.3185307179589</v>
      </c>
      <c r="C88" s="49">
        <f t="shared" si="13"/>
        <v>394784.17604357464</v>
      </c>
      <c r="D88" s="54">
        <f t="shared" si="14"/>
        <v>1.9455702103347854</v>
      </c>
      <c r="E88" s="54">
        <f t="shared" si="15"/>
        <v>5.780938158572942</v>
      </c>
      <c r="F88" s="54">
        <f t="shared" si="16"/>
        <v>-40.75109113005087</v>
      </c>
      <c r="G88" s="55">
        <f t="shared" si="17"/>
        <v>0.5181270537658059</v>
      </c>
      <c r="H88" s="54">
        <f t="shared" si="18"/>
        <v>-5.711274612684262</v>
      </c>
      <c r="I88" s="54">
        <f t="shared" si="19"/>
        <v>26.154594417224722</v>
      </c>
      <c r="J88" s="55">
        <f t="shared" si="20"/>
        <v>1.0080525609752817</v>
      </c>
      <c r="K88" s="54">
        <f t="shared" si="21"/>
        <v>0.06966354588868087</v>
      </c>
      <c r="L88" s="65">
        <f t="shared" si="22"/>
        <v>-14.596496712826145</v>
      </c>
    </row>
    <row r="89" spans="1:12" ht="12.75">
      <c r="A89" s="64">
        <f t="shared" si="23"/>
        <v>105.92537251772893</v>
      </c>
      <c r="B89" s="49">
        <f t="shared" si="12"/>
        <v>665.5487442609187</v>
      </c>
      <c r="C89" s="49">
        <f t="shared" si="13"/>
        <v>442955.1309872858</v>
      </c>
      <c r="D89" s="54">
        <f t="shared" si="14"/>
        <v>1.6566197954273871</v>
      </c>
      <c r="E89" s="54">
        <f t="shared" si="15"/>
        <v>4.3844569312768815</v>
      </c>
      <c r="F89" s="54">
        <f t="shared" si="16"/>
        <v>-42.983032798278195</v>
      </c>
      <c r="G89" s="55">
        <f t="shared" si="17"/>
        <v>0.6080137147880704</v>
      </c>
      <c r="H89" s="54">
        <f t="shared" si="18"/>
        <v>-4.3217324872557565</v>
      </c>
      <c r="I89" s="54">
        <f t="shared" si="19"/>
        <v>29.23087800931092</v>
      </c>
      <c r="J89" s="55">
        <f t="shared" si="20"/>
        <v>1.0072475558092588</v>
      </c>
      <c r="K89" s="54">
        <f t="shared" si="21"/>
        <v>0.06272444402112473</v>
      </c>
      <c r="L89" s="65">
        <f t="shared" si="22"/>
        <v>-13.752154788967275</v>
      </c>
    </row>
    <row r="90" spans="1:12" ht="12.75">
      <c r="A90" s="64">
        <f t="shared" si="23"/>
        <v>112.20184543019639</v>
      </c>
      <c r="B90" s="49">
        <f t="shared" si="12"/>
        <v>704.9849866454449</v>
      </c>
      <c r="C90" s="49">
        <f t="shared" si="13"/>
        <v>497003.8313954781</v>
      </c>
      <c r="D90" s="54">
        <f t="shared" si="14"/>
        <v>1.403652794925275</v>
      </c>
      <c r="E90" s="54">
        <f t="shared" si="15"/>
        <v>2.9451938952491585</v>
      </c>
      <c r="F90" s="54">
        <f t="shared" si="16"/>
        <v>-45.89540292483543</v>
      </c>
      <c r="G90" s="55">
        <f t="shared" si="17"/>
        <v>0.7170686928597059</v>
      </c>
      <c r="H90" s="54">
        <f t="shared" si="18"/>
        <v>-2.888784766674075</v>
      </c>
      <c r="I90" s="54">
        <f t="shared" si="19"/>
        <v>32.9359975061259</v>
      </c>
      <c r="J90" s="55">
        <f t="shared" si="20"/>
        <v>1.0065154748859397</v>
      </c>
      <c r="K90" s="54">
        <f t="shared" si="21"/>
        <v>0.056409128575082915</v>
      </c>
      <c r="L90" s="65">
        <f t="shared" si="22"/>
        <v>-12.95940541870953</v>
      </c>
    </row>
    <row r="91" spans="1:12" ht="12.75">
      <c r="A91" s="64">
        <f t="shared" si="23"/>
        <v>118.85022274370189</v>
      </c>
      <c r="B91" s="49">
        <f t="shared" si="12"/>
        <v>746.7579732982488</v>
      </c>
      <c r="C91" s="49">
        <f t="shared" si="13"/>
        <v>557647.470684508</v>
      </c>
      <c r="D91" s="54">
        <f t="shared" si="14"/>
        <v>1.1839550604104108</v>
      </c>
      <c r="E91" s="54">
        <f t="shared" si="15"/>
        <v>1.4667043621606832</v>
      </c>
      <c r="F91" s="54">
        <f t="shared" si="16"/>
        <v>-49.66931802816934</v>
      </c>
      <c r="G91" s="55">
        <f t="shared" si="17"/>
        <v>0.8495689418423915</v>
      </c>
      <c r="H91" s="54">
        <f t="shared" si="18"/>
        <v>-1.4160274542779145</v>
      </c>
      <c r="I91" s="54">
        <f t="shared" si="19"/>
        <v>37.45463985644356</v>
      </c>
      <c r="J91" s="55">
        <f t="shared" si="20"/>
        <v>1.0058514478618175</v>
      </c>
      <c r="K91" s="54">
        <f t="shared" si="21"/>
        <v>0.0506769078827694</v>
      </c>
      <c r="L91" s="65">
        <f t="shared" si="22"/>
        <v>-12.21467817172578</v>
      </c>
    </row>
    <row r="92" spans="1:12" ht="12.75">
      <c r="A92" s="64">
        <f t="shared" si="23"/>
        <v>125.89254117941677</v>
      </c>
      <c r="B92" s="49">
        <f t="shared" si="12"/>
        <v>791.0061650220124</v>
      </c>
      <c r="C92" s="49">
        <f t="shared" si="13"/>
        <v>625690.7531028311</v>
      </c>
      <c r="D92" s="54">
        <f t="shared" si="14"/>
        <v>0.995599983368097</v>
      </c>
      <c r="E92" s="54">
        <f t="shared" si="15"/>
        <v>-0.03830238637020901</v>
      </c>
      <c r="F92" s="54">
        <f t="shared" si="16"/>
        <v>-54.54007587682068</v>
      </c>
      <c r="G92" s="55">
        <f t="shared" si="17"/>
        <v>1.0096931105452118</v>
      </c>
      <c r="H92" s="54">
        <f t="shared" si="18"/>
        <v>0.08378785882990623</v>
      </c>
      <c r="I92" s="54">
        <f t="shared" si="19"/>
        <v>43.02536867088815</v>
      </c>
      <c r="J92" s="55">
        <f t="shared" si="20"/>
        <v>1.005250444065695</v>
      </c>
      <c r="K92" s="54">
        <f t="shared" si="21"/>
        <v>0.045485472459698084</v>
      </c>
      <c r="L92" s="65">
        <f t="shared" si="22"/>
        <v>-11.514707205932531</v>
      </c>
    </row>
    <row r="93" spans="1:12" ht="12.75">
      <c r="A93" s="64">
        <f t="shared" si="23"/>
        <v>133.35214321633245</v>
      </c>
      <c r="B93" s="49">
        <f t="shared" si="12"/>
        <v>837.876226937768</v>
      </c>
      <c r="C93" s="49">
        <f t="shared" si="13"/>
        <v>702036.5716674702</v>
      </c>
      <c r="D93" s="54">
        <f t="shared" si="14"/>
        <v>0.837523207841703</v>
      </c>
      <c r="E93" s="54">
        <f t="shared" si="15"/>
        <v>-1.5400629957222431</v>
      </c>
      <c r="F93" s="54">
        <f t="shared" si="16"/>
        <v>-60.7919284902188</v>
      </c>
      <c r="G93" s="55">
        <f t="shared" si="17"/>
        <v>1.1996173975166036</v>
      </c>
      <c r="H93" s="54">
        <f t="shared" si="18"/>
        <v>1.5808551102504809</v>
      </c>
      <c r="I93" s="54">
        <f t="shared" si="19"/>
        <v>49.93542913700648</v>
      </c>
      <c r="J93" s="55">
        <f t="shared" si="20"/>
        <v>1.0047074109508212</v>
      </c>
      <c r="K93" s="54">
        <f t="shared" si="21"/>
        <v>0.040792114528237625</v>
      </c>
      <c r="L93" s="65">
        <f t="shared" si="22"/>
        <v>-10.856499353212321</v>
      </c>
    </row>
    <row r="94" spans="1:12" ht="12.75">
      <c r="A94" s="64">
        <f t="shared" si="23"/>
        <v>141.25375446227548</v>
      </c>
      <c r="B94" s="49">
        <f t="shared" si="12"/>
        <v>887.5235146213222</v>
      </c>
      <c r="C94" s="49">
        <f t="shared" si="13"/>
        <v>787697.9890057843</v>
      </c>
      <c r="D94" s="54">
        <f t="shared" si="14"/>
        <v>0.7095462613651288</v>
      </c>
      <c r="E94" s="54">
        <f t="shared" si="15"/>
        <v>-2.9803856785309057</v>
      </c>
      <c r="F94" s="54">
        <f t="shared" si="16"/>
        <v>-68.7117616663848</v>
      </c>
      <c r="G94" s="55">
        <f t="shared" si="17"/>
        <v>1.4152951338661854</v>
      </c>
      <c r="H94" s="54">
        <f t="shared" si="18"/>
        <v>3.016940269210467</v>
      </c>
      <c r="I94" s="54">
        <f t="shared" si="19"/>
        <v>58.474453804043286</v>
      </c>
      <c r="J94" s="55">
        <f t="shared" si="20"/>
        <v>1.0042173709630113</v>
      </c>
      <c r="K94" s="54">
        <f t="shared" si="21"/>
        <v>0.036554590679561835</v>
      </c>
      <c r="L94" s="65">
        <f t="shared" si="22"/>
        <v>-10.237307862341517</v>
      </c>
    </row>
    <row r="95" spans="1:12" ht="12.75">
      <c r="A95" s="64">
        <f t="shared" si="23"/>
        <v>149.6235656094434</v>
      </c>
      <c r="B95" s="49">
        <f t="shared" si="12"/>
        <v>940.1125890450757</v>
      </c>
      <c r="C95" s="49">
        <f t="shared" si="13"/>
        <v>883811.6800810352</v>
      </c>
      <c r="D95" s="54">
        <f t="shared" si="14"/>
        <v>0.6121598141454502</v>
      </c>
      <c r="E95" s="54">
        <f t="shared" si="15"/>
        <v>-4.262703670131815</v>
      </c>
      <c r="F95" s="54">
        <f t="shared" si="16"/>
        <v>-78.45633570494999</v>
      </c>
      <c r="G95" s="55">
        <f t="shared" si="17"/>
        <v>1.6397279034077756</v>
      </c>
      <c r="H95" s="54">
        <f t="shared" si="18"/>
        <v>4.2954357432395724</v>
      </c>
      <c r="I95" s="54">
        <f t="shared" si="19"/>
        <v>68.8017241041098</v>
      </c>
      <c r="J95" s="55">
        <f t="shared" si="20"/>
        <v>1.0037755285992127</v>
      </c>
      <c r="K95" s="54">
        <f t="shared" si="21"/>
        <v>0.03273207310775836</v>
      </c>
      <c r="L95" s="65">
        <f t="shared" si="22"/>
        <v>-9.654611600840198</v>
      </c>
    </row>
    <row r="96" spans="1:12" ht="12.75">
      <c r="A96" s="64">
        <f t="shared" si="23"/>
        <v>158.48931924611142</v>
      </c>
      <c r="B96" s="49">
        <f t="shared" si="12"/>
        <v>995.8177620320621</v>
      </c>
      <c r="C96" s="49">
        <f t="shared" si="13"/>
        <v>991653.0151785447</v>
      </c>
      <c r="D96" s="54">
        <f t="shared" si="14"/>
        <v>0.5457534833620626</v>
      </c>
      <c r="E96" s="54">
        <f t="shared" si="15"/>
        <v>-5.260069673069294</v>
      </c>
      <c r="F96" s="54">
        <f t="shared" si="16"/>
        <v>-89.81755514646426</v>
      </c>
      <c r="G96" s="55">
        <f t="shared" si="17"/>
        <v>1.838517733524068</v>
      </c>
      <c r="H96" s="54">
        <f t="shared" si="18"/>
        <v>5.289356464728621</v>
      </c>
      <c r="I96" s="54">
        <f t="shared" si="19"/>
        <v>80.711459402879</v>
      </c>
      <c r="J96" s="55">
        <f t="shared" si="20"/>
        <v>1.0033774572936847</v>
      </c>
      <c r="K96" s="54">
        <f t="shared" si="21"/>
        <v>0.02928679165932709</v>
      </c>
      <c r="L96" s="65">
        <f t="shared" si="22"/>
        <v>-9.106095743585257</v>
      </c>
    </row>
    <row r="97" spans="1:12" ht="12.75">
      <c r="A97" s="64">
        <f t="shared" si="23"/>
        <v>167.8804018122561</v>
      </c>
      <c r="B97" s="49">
        <f t="shared" si="12"/>
        <v>1054.8236740301727</v>
      </c>
      <c r="C97" s="49">
        <f t="shared" si="13"/>
        <v>1112652.983294512</v>
      </c>
      <c r="D97" s="54">
        <f t="shared" si="14"/>
        <v>0.5092074760267068</v>
      </c>
      <c r="E97" s="54">
        <f t="shared" si="15"/>
        <v>-5.862104575885674</v>
      </c>
      <c r="F97" s="54">
        <f t="shared" si="16"/>
        <v>77.96556290810244</v>
      </c>
      <c r="G97" s="55">
        <f t="shared" si="17"/>
        <v>1.9697655005193482</v>
      </c>
      <c r="H97" s="54">
        <f t="shared" si="18"/>
        <v>5.888290534477319</v>
      </c>
      <c r="I97" s="54">
        <f t="shared" si="19"/>
        <v>-86.5551872056394</v>
      </c>
      <c r="J97" s="55">
        <f t="shared" si="20"/>
        <v>1.00301931888394</v>
      </c>
      <c r="K97" s="54">
        <f t="shared" si="21"/>
        <v>0.02618595859164427</v>
      </c>
      <c r="L97" s="65">
        <f t="shared" si="22"/>
        <v>-8.589624297536957</v>
      </c>
    </row>
    <row r="98" spans="1:12" ht="12.75">
      <c r="A98" s="64">
        <f t="shared" si="23"/>
        <v>177.82794100389236</v>
      </c>
      <c r="B98" s="49">
        <f t="shared" si="12"/>
        <v>1117.3259061216547</v>
      </c>
      <c r="C98" s="49">
        <f t="shared" si="13"/>
        <v>1248417.180490577</v>
      </c>
      <c r="D98" s="54">
        <f t="shared" si="14"/>
        <v>0.4986893503659901</v>
      </c>
      <c r="E98" s="54">
        <f t="shared" si="15"/>
        <v>-6.043398122966578</v>
      </c>
      <c r="F98" s="54">
        <f t="shared" si="16"/>
        <v>66.0347105812017</v>
      </c>
      <c r="G98" s="55">
        <f t="shared" si="17"/>
        <v>2.0106662111734286</v>
      </c>
      <c r="H98" s="54">
        <f t="shared" si="18"/>
        <v>6.066799595153217</v>
      </c>
      <c r="I98" s="54">
        <f t="shared" si="19"/>
        <v>-74.13791475882508</v>
      </c>
      <c r="J98" s="55">
        <f t="shared" si="20"/>
        <v>1.0026978266529238</v>
      </c>
      <c r="K98" s="54">
        <f t="shared" si="21"/>
        <v>0.023401472186639086</v>
      </c>
      <c r="L98" s="65">
        <f t="shared" si="22"/>
        <v>-8.103204177623383</v>
      </c>
    </row>
    <row r="99" spans="1:12" ht="12.75">
      <c r="A99" s="64">
        <f t="shared" si="23"/>
        <v>188.36490894898014</v>
      </c>
      <c r="B99" s="49">
        <f t="shared" si="12"/>
        <v>1183.5316282964527</v>
      </c>
      <c r="C99" s="49">
        <f t="shared" si="13"/>
        <v>1400747.1151780528</v>
      </c>
      <c r="D99" s="54">
        <f t="shared" si="14"/>
        <v>0.508016185454361</v>
      </c>
      <c r="E99" s="54">
        <f t="shared" si="15"/>
        <v>-5.8824490164657695</v>
      </c>
      <c r="F99" s="54">
        <f t="shared" si="16"/>
        <v>55.377561429004324</v>
      </c>
      <c r="G99" s="55">
        <f t="shared" si="17"/>
        <v>1.9731849135475146</v>
      </c>
      <c r="H99" s="54">
        <f t="shared" si="18"/>
        <v>5.903355726029995</v>
      </c>
      <c r="I99" s="54">
        <f t="shared" si="19"/>
        <v>-63.0225257412648</v>
      </c>
      <c r="J99" s="55">
        <f t="shared" si="20"/>
        <v>1.0024098729765014</v>
      </c>
      <c r="K99" s="54">
        <f t="shared" si="21"/>
        <v>0.020906709564225467</v>
      </c>
      <c r="L99" s="65">
        <f t="shared" si="22"/>
        <v>-7.644964312260477</v>
      </c>
    </row>
    <row r="100" spans="1:12" ht="12.75">
      <c r="A100" s="64">
        <f t="shared" si="23"/>
        <v>199.52623149688804</v>
      </c>
      <c r="B100" s="49">
        <f t="shared" si="12"/>
        <v>1253.6602861381598</v>
      </c>
      <c r="C100" s="49">
        <f t="shared" si="13"/>
        <v>1571664.1130400128</v>
      </c>
      <c r="D100" s="54">
        <f t="shared" si="14"/>
        <v>0.5304584940604266</v>
      </c>
      <c r="E100" s="54">
        <f t="shared" si="15"/>
        <v>-5.506971839615585</v>
      </c>
      <c r="F100" s="54">
        <f t="shared" si="16"/>
        <v>46.44842930260913</v>
      </c>
      <c r="G100" s="55">
        <f t="shared" si="17"/>
        <v>1.889219055948668</v>
      </c>
      <c r="H100" s="54">
        <f t="shared" si="18"/>
        <v>5.525646350327161</v>
      </c>
      <c r="I100" s="54">
        <f t="shared" si="19"/>
        <v>-53.661588164679564</v>
      </c>
      <c r="J100" s="55">
        <f t="shared" si="20"/>
        <v>1.0021522953687911</v>
      </c>
      <c r="K100" s="54">
        <f t="shared" si="21"/>
        <v>0.018674510711576737</v>
      </c>
      <c r="L100" s="65">
        <f t="shared" si="22"/>
        <v>-7.213158862070436</v>
      </c>
    </row>
    <row r="101" spans="1:12" ht="12.75">
      <c r="A101" s="64">
        <f t="shared" si="23"/>
        <v>211.34890398366477</v>
      </c>
      <c r="B101" s="49">
        <f t="shared" si="12"/>
        <v>1327.9443281986717</v>
      </c>
      <c r="C101" s="49">
        <f t="shared" si="13"/>
        <v>1763436.1387950215</v>
      </c>
      <c r="D101" s="54">
        <f t="shared" si="14"/>
        <v>0.560360852277908</v>
      </c>
      <c r="E101" s="54">
        <f t="shared" si="15"/>
        <v>-5.030644256931218</v>
      </c>
      <c r="F101" s="54">
        <f t="shared" si="16"/>
        <v>39.22555374903667</v>
      </c>
      <c r="G101" s="55">
        <f t="shared" si="17"/>
        <v>1.787994265869946</v>
      </c>
      <c r="H101" s="54">
        <f t="shared" si="18"/>
        <v>5.047322433436968</v>
      </c>
      <c r="I101" s="54">
        <f t="shared" si="19"/>
        <v>-46.03172400905431</v>
      </c>
      <c r="J101" s="55">
        <f t="shared" si="20"/>
        <v>1.0019219906908954</v>
      </c>
      <c r="K101" s="54">
        <f t="shared" si="21"/>
        <v>0.01667817650575084</v>
      </c>
      <c r="L101" s="65">
        <f t="shared" si="22"/>
        <v>-6.8061702600176375</v>
      </c>
    </row>
    <row r="102" spans="1:12" ht="12.75">
      <c r="A102" s="64">
        <f t="shared" si="23"/>
        <v>223.87211385683406</v>
      </c>
      <c r="B102" s="49">
        <f t="shared" si="12"/>
        <v>1406.6299764724952</v>
      </c>
      <c r="C102" s="49">
        <f t="shared" si="13"/>
        <v>1978607.8907110123</v>
      </c>
      <c r="D102" s="54">
        <f t="shared" si="14"/>
        <v>0.5936936945398785</v>
      </c>
      <c r="E102" s="54">
        <f t="shared" si="15"/>
        <v>-4.528751271473052</v>
      </c>
      <c r="F102" s="54">
        <f t="shared" si="16"/>
        <v>33.45761896467579</v>
      </c>
      <c r="G102" s="55">
        <f t="shared" si="17"/>
        <v>1.6872607851074009</v>
      </c>
      <c r="H102" s="54">
        <f t="shared" si="18"/>
        <v>4.543644257355044</v>
      </c>
      <c r="I102" s="54">
        <f t="shared" si="19"/>
        <v>-39.88011889117722</v>
      </c>
      <c r="J102" s="55">
        <f t="shared" si="20"/>
        <v>1.0017160891626689</v>
      </c>
      <c r="K102" s="54">
        <f t="shared" si="21"/>
        <v>0.014892985881992287</v>
      </c>
      <c r="L102" s="65">
        <f t="shared" si="22"/>
        <v>-6.42249992650143</v>
      </c>
    </row>
    <row r="103" spans="1:12" ht="12.75">
      <c r="A103" s="64">
        <f t="shared" si="23"/>
        <v>237.13737056616563</v>
      </c>
      <c r="B103" s="49">
        <f t="shared" si="12"/>
        <v>1489.9780425245328</v>
      </c>
      <c r="C103" s="49">
        <f t="shared" si="13"/>
        <v>2220034.5672052386</v>
      </c>
      <c r="D103" s="54">
        <f t="shared" si="14"/>
        <v>0.6278627857944212</v>
      </c>
      <c r="E103" s="54">
        <f t="shared" si="15"/>
        <v>-4.04270514702192</v>
      </c>
      <c r="F103" s="54">
        <f t="shared" si="16"/>
        <v>28.847840743886927</v>
      </c>
      <c r="G103" s="55">
        <f t="shared" si="17"/>
        <v>1.595144734285883</v>
      </c>
      <c r="H103" s="54">
        <f t="shared" si="18"/>
        <v>4.056001891437157</v>
      </c>
      <c r="I103" s="54">
        <f t="shared" si="19"/>
        <v>-34.908595334644424</v>
      </c>
      <c r="J103" s="55">
        <f t="shared" si="20"/>
        <v>1.0015320166140365</v>
      </c>
      <c r="K103" s="54">
        <f t="shared" si="21"/>
        <v>0.013296744415238744</v>
      </c>
      <c r="L103" s="65">
        <f t="shared" si="22"/>
        <v>-6.060754590757497</v>
      </c>
    </row>
    <row r="104" spans="1:12" ht="12.75">
      <c r="A104" s="64">
        <f t="shared" si="23"/>
        <v>251.18864315095811</v>
      </c>
      <c r="B104" s="49">
        <f t="shared" si="12"/>
        <v>1578.2647919764763</v>
      </c>
      <c r="C104" s="49">
        <f t="shared" si="13"/>
        <v>2490919.7535925503</v>
      </c>
      <c r="D104" s="54">
        <f t="shared" si="14"/>
        <v>0.6613070013320121</v>
      </c>
      <c r="E104" s="54">
        <f t="shared" si="15"/>
        <v>-3.591937586937666</v>
      </c>
      <c r="F104" s="54">
        <f t="shared" si="16"/>
        <v>25.134223760759166</v>
      </c>
      <c r="G104" s="55">
        <f t="shared" si="17"/>
        <v>1.514224828056855</v>
      </c>
      <c r="H104" s="54">
        <f t="shared" si="18"/>
        <v>3.6038072567200437</v>
      </c>
      <c r="I104" s="54">
        <f t="shared" si="19"/>
        <v>-30.853858382625198</v>
      </c>
      <c r="J104" s="55">
        <f t="shared" si="20"/>
        <v>1.0013674803847605</v>
      </c>
      <c r="K104" s="54">
        <f t="shared" si="21"/>
        <v>0.011869669782377381</v>
      </c>
      <c r="L104" s="65">
        <f t="shared" si="22"/>
        <v>-5.719634621866032</v>
      </c>
    </row>
    <row r="105" spans="1:12" ht="12.75">
      <c r="A105" s="64">
        <f t="shared" si="23"/>
        <v>266.0725059798811</v>
      </c>
      <c r="B105" s="49">
        <f t="shared" si="12"/>
        <v>1671.7828602172415</v>
      </c>
      <c r="C105" s="49">
        <f t="shared" si="13"/>
        <v>2794857.931716141</v>
      </c>
      <c r="D105" s="54">
        <f t="shared" si="14"/>
        <v>0.6931429036790645</v>
      </c>
      <c r="E105" s="54">
        <f t="shared" si="15"/>
        <v>-3.1835443732414133</v>
      </c>
      <c r="F105" s="54">
        <f t="shared" si="16"/>
        <v>22.109038236588777</v>
      </c>
      <c r="G105" s="55">
        <f t="shared" si="17"/>
        <v>1.4444646691475629</v>
      </c>
      <c r="H105" s="54">
        <f t="shared" si="18"/>
        <v>3.194138473872146</v>
      </c>
      <c r="I105" s="54">
        <f t="shared" si="19"/>
        <v>-27.50696335081039</v>
      </c>
      <c r="J105" s="55">
        <f t="shared" si="20"/>
        <v>1.0012204350347609</v>
      </c>
      <c r="K105" s="54">
        <f t="shared" si="21"/>
        <v>0.010594100630732423</v>
      </c>
      <c r="L105" s="65">
        <f t="shared" si="22"/>
        <v>-5.397925114221614</v>
      </c>
    </row>
    <row r="106" spans="1:12" ht="12.75">
      <c r="A106" s="64">
        <f t="shared" si="23"/>
        <v>281.83829312644554</v>
      </c>
      <c r="B106" s="49">
        <f t="shared" si="12"/>
        <v>1770.842222372656</v>
      </c>
      <c r="C106" s="49">
        <f t="shared" si="13"/>
        <v>3135882.176537727</v>
      </c>
      <c r="D106" s="54">
        <f t="shared" si="14"/>
        <v>0.7229127230161961</v>
      </c>
      <c r="E106" s="54">
        <f t="shared" si="15"/>
        <v>-2.8182826350342443</v>
      </c>
      <c r="F106" s="54">
        <f t="shared" si="16"/>
        <v>19.614538900403883</v>
      </c>
      <c r="G106" s="55">
        <f t="shared" si="17"/>
        <v>1.3847993242448764</v>
      </c>
      <c r="H106" s="54">
        <f t="shared" si="18"/>
        <v>2.8277368588026572</v>
      </c>
      <c r="I106" s="54">
        <f t="shared" si="19"/>
        <v>-24.7090277035968</v>
      </c>
      <c r="J106" s="55">
        <f t="shared" si="20"/>
        <v>1.0010890503208518</v>
      </c>
      <c r="K106" s="54">
        <f t="shared" si="21"/>
        <v>0.009454223768412172</v>
      </c>
      <c r="L106" s="65">
        <f t="shared" si="22"/>
        <v>-5.094488803192917</v>
      </c>
    </row>
    <row r="107" spans="1:12" ht="13.5" thickBot="1">
      <c r="A107" s="66">
        <f t="shared" si="23"/>
        <v>298.53826189179614</v>
      </c>
      <c r="B107" s="67">
        <f t="shared" si="12"/>
        <v>1875.7712207494649</v>
      </c>
      <c r="C107" s="67">
        <f t="shared" si="13"/>
        <v>3518517.6725919377</v>
      </c>
      <c r="D107" s="54">
        <f t="shared" si="14"/>
        <v>0.7504201945483382</v>
      </c>
      <c r="E107" s="68">
        <f t="shared" si="15"/>
        <v>-2.4939097435687265</v>
      </c>
      <c r="F107" s="54">
        <f t="shared" si="16"/>
        <v>17.532672180213627</v>
      </c>
      <c r="G107" s="69">
        <f t="shared" si="17"/>
        <v>1.3338815940474897</v>
      </c>
      <c r="H107" s="68">
        <f t="shared" si="18"/>
        <v>2.5023455970964807</v>
      </c>
      <c r="I107" s="68">
        <f t="shared" si="19"/>
        <v>-22.340932252026594</v>
      </c>
      <c r="J107" s="69">
        <f t="shared" si="20"/>
        <v>1.0009716853095647</v>
      </c>
      <c r="K107" s="68">
        <f t="shared" si="21"/>
        <v>0.008435853527754182</v>
      </c>
      <c r="L107" s="70">
        <f t="shared" si="22"/>
        <v>-4.808260071812967</v>
      </c>
    </row>
    <row r="109" ht="12.75">
      <c r="A109" t="s">
        <v>53</v>
      </c>
    </row>
    <row r="111" ht="12.75">
      <c r="A111" t="s">
        <v>54</v>
      </c>
    </row>
    <row r="112" ht="12.75">
      <c r="A112" t="s">
        <v>55</v>
      </c>
    </row>
    <row r="113" ht="12.75">
      <c r="A113" t="s">
        <v>56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I39" sqref="I39"/>
    </sheetView>
  </sheetViews>
  <sheetFormatPr defaultColWidth="9.140625" defaultRowHeight="12.75"/>
  <cols>
    <col min="1" max="1" width="2.28125" style="0" customWidth="1"/>
    <col min="2" max="2" width="2.57421875" style="0" customWidth="1"/>
    <col min="3" max="3" width="2.28125" style="0" customWidth="1"/>
  </cols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M2">
      <selection activeCell="A3" sqref="A3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2"/>
  <sheetViews>
    <sheetView showGridLines="0" zoomScalePageLayoutView="0" workbookViewId="0" topLeftCell="A1">
      <selection activeCell="R15" sqref="R15"/>
    </sheetView>
  </sheetViews>
  <sheetFormatPr defaultColWidth="9.140625" defaultRowHeight="12.75"/>
  <cols>
    <col min="1" max="1" width="1.421875" style="0" customWidth="1"/>
    <col min="2" max="2" width="8.57421875" style="98" customWidth="1"/>
    <col min="3" max="3" width="6.28125" style="85" customWidth="1"/>
    <col min="4" max="4" width="6.28125" style="0" customWidth="1"/>
    <col min="5" max="5" width="11.7109375" style="0" customWidth="1"/>
    <col min="6" max="6" width="19.28125" style="0" customWidth="1"/>
    <col min="7" max="7" width="2.8515625" style="0" customWidth="1"/>
  </cols>
  <sheetData>
    <row r="1" ht="20.25">
      <c r="A1" s="110" t="s">
        <v>74</v>
      </c>
    </row>
    <row r="2" spans="1:9" ht="7.5" customHeight="1">
      <c r="A2" s="91"/>
      <c r="B2" s="99"/>
      <c r="C2" s="90"/>
      <c r="D2" s="91"/>
      <c r="E2" s="91"/>
      <c r="F2" s="91"/>
      <c r="G2" s="91"/>
      <c r="H2" s="91"/>
      <c r="I2" s="91"/>
    </row>
    <row r="3" spans="1:9" ht="12.75">
      <c r="A3" s="91"/>
      <c r="B3" s="121" t="s">
        <v>72</v>
      </c>
      <c r="C3" s="86" t="s">
        <v>97</v>
      </c>
      <c r="D3" s="87"/>
      <c r="E3" s="88"/>
      <c r="F3" s="111" t="s">
        <v>75</v>
      </c>
      <c r="G3" s="91"/>
      <c r="H3" s="91"/>
      <c r="I3" s="91"/>
    </row>
    <row r="4" spans="1:9" ht="12.75">
      <c r="A4" s="91"/>
      <c r="B4" s="122" t="s">
        <v>66</v>
      </c>
      <c r="C4" s="89">
        <v>57</v>
      </c>
      <c r="D4" s="90" t="s">
        <v>4</v>
      </c>
      <c r="E4" s="91"/>
      <c r="F4" s="112" t="s">
        <v>82</v>
      </c>
      <c r="G4" s="91"/>
      <c r="H4" s="91"/>
      <c r="I4" s="91"/>
    </row>
    <row r="5" spans="1:9" ht="12.75">
      <c r="A5" s="91"/>
      <c r="B5" s="122" t="s">
        <v>65</v>
      </c>
      <c r="C5" s="89">
        <v>0.67</v>
      </c>
      <c r="D5" s="90"/>
      <c r="E5" s="91"/>
      <c r="F5" s="112" t="s">
        <v>76</v>
      </c>
      <c r="G5" s="91"/>
      <c r="H5" s="91"/>
      <c r="I5" s="91"/>
    </row>
    <row r="6" spans="1:9" ht="12.75">
      <c r="A6" s="91"/>
      <c r="B6" s="122" t="s">
        <v>67</v>
      </c>
      <c r="C6" s="89">
        <v>-74.1</v>
      </c>
      <c r="D6" s="90" t="s">
        <v>91</v>
      </c>
      <c r="E6" s="91"/>
      <c r="F6" s="112" t="s">
        <v>77</v>
      </c>
      <c r="G6" s="91"/>
      <c r="H6" s="91"/>
      <c r="I6" s="91"/>
    </row>
    <row r="7" spans="1:9" ht="12.75">
      <c r="A7" s="91"/>
      <c r="B7" s="123" t="s">
        <v>68</v>
      </c>
      <c r="C7" s="92">
        <v>-10</v>
      </c>
      <c r="D7" s="93" t="s">
        <v>91</v>
      </c>
      <c r="E7" s="94"/>
      <c r="F7" s="113" t="s">
        <v>78</v>
      </c>
      <c r="G7" s="91"/>
      <c r="H7" s="91"/>
      <c r="I7" s="91"/>
    </row>
    <row r="8" spans="1:9" ht="12.75">
      <c r="A8" s="91"/>
      <c r="B8" s="120" t="s">
        <v>94</v>
      </c>
      <c r="C8" s="119" t="s">
        <v>96</v>
      </c>
      <c r="D8" s="90"/>
      <c r="E8" s="91"/>
      <c r="F8" s="97"/>
      <c r="G8" s="91"/>
      <c r="H8" s="91"/>
      <c r="I8" s="91"/>
    </row>
    <row r="9" spans="1:9" ht="12.75">
      <c r="A9" s="91"/>
      <c r="B9" s="121" t="s">
        <v>69</v>
      </c>
      <c r="C9" s="87">
        <f>C13/D13</f>
        <v>7.409999999999999</v>
      </c>
      <c r="D9" s="87"/>
      <c r="E9" s="88"/>
      <c r="F9" s="111"/>
      <c r="G9" s="91"/>
      <c r="H9" s="91"/>
      <c r="I9" s="91"/>
    </row>
    <row r="10" spans="1:9" ht="12.75">
      <c r="A10" s="91"/>
      <c r="B10" s="122" t="s">
        <v>70</v>
      </c>
      <c r="C10" s="95">
        <f>(C11*C5)/C4</f>
        <v>1.9429999999999998</v>
      </c>
      <c r="D10" s="90"/>
      <c r="E10" s="91"/>
      <c r="F10" s="112" t="s">
        <v>79</v>
      </c>
      <c r="G10" s="91"/>
      <c r="H10" s="91"/>
      <c r="I10" s="91"/>
    </row>
    <row r="11" spans="1:9" ht="12.75">
      <c r="A11" s="91"/>
      <c r="B11" s="122" t="s">
        <v>73</v>
      </c>
      <c r="C11" s="95">
        <f>C4*(SQRT(C9+1))</f>
        <v>165.29999999999998</v>
      </c>
      <c r="D11" s="90" t="s">
        <v>4</v>
      </c>
      <c r="E11" s="91"/>
      <c r="F11" s="112" t="s">
        <v>81</v>
      </c>
      <c r="G11" s="91"/>
      <c r="H11" s="91"/>
      <c r="I11" s="91"/>
    </row>
    <row r="12" spans="1:9" ht="12.75">
      <c r="A12" s="91"/>
      <c r="B12" s="123" t="s">
        <v>71</v>
      </c>
      <c r="C12" s="96">
        <f>C11*SQRT(((1/C10^2-2)+SQRT((1/C10^2-2)^2+4))/2)</f>
        <v>111.66273073955284</v>
      </c>
      <c r="D12" s="93" t="s">
        <v>4</v>
      </c>
      <c r="E12" s="94"/>
      <c r="F12" s="113" t="s">
        <v>80</v>
      </c>
      <c r="G12" s="91"/>
      <c r="H12" s="91"/>
      <c r="I12" s="91"/>
    </row>
    <row r="13" spans="1:9" ht="12.75">
      <c r="A13" s="91"/>
      <c r="B13" s="99"/>
      <c r="C13" s="125">
        <f>IF(C6&lt;0,ABS(C6/28.317),C6)</f>
        <v>2.61680262739697</v>
      </c>
      <c r="D13" s="125">
        <f>IF(C7&lt;0,ABS(C7/28.317),C7)</f>
        <v>0.3531447540346788</v>
      </c>
      <c r="E13" s="91"/>
      <c r="F13" s="91"/>
      <c r="G13" s="91"/>
      <c r="H13" s="91"/>
      <c r="I13" s="91"/>
    </row>
    <row r="14" ht="13.5" thickBot="1"/>
    <row r="15" spans="2:6" ht="13.5" thickBot="1">
      <c r="B15" s="114" t="s">
        <v>87</v>
      </c>
      <c r="C15" s="115" t="s">
        <v>83</v>
      </c>
      <c r="D15" s="116" t="s">
        <v>84</v>
      </c>
      <c r="E15" s="116" t="s">
        <v>85</v>
      </c>
      <c r="F15" s="117" t="s">
        <v>86</v>
      </c>
    </row>
    <row r="16" spans="2:6" ht="12.75">
      <c r="B16" s="101">
        <v>15</v>
      </c>
      <c r="C16" s="102">
        <f>B16/C11</f>
        <v>0.09074410163339384</v>
      </c>
      <c r="D16" s="102">
        <f>C16^2</f>
        <v>0.008234491981251712</v>
      </c>
      <c r="E16" s="102">
        <f>D16/(SQRT((D16-1)^2+(C16/C10)^2))</f>
        <v>0.008293671112099712</v>
      </c>
      <c r="F16" s="103">
        <f>20*(LOG(E16)/LOG(10))</f>
        <v>-41.62506381404886</v>
      </c>
    </row>
    <row r="17" spans="2:6" ht="12.75">
      <c r="B17" s="104">
        <f>B16+5</f>
        <v>20</v>
      </c>
      <c r="C17" s="105">
        <f>B17/C11</f>
        <v>0.12099213551119178</v>
      </c>
      <c r="D17" s="105">
        <f aca="true" t="shared" si="0" ref="D17:D53">C17^2</f>
        <v>0.014639096855558595</v>
      </c>
      <c r="E17" s="105">
        <f>D17/(SQRT((D17-1)^2+(C17/C10)^2))</f>
        <v>0.014827005843954794</v>
      </c>
      <c r="F17" s="106">
        <f aca="true" t="shared" si="1" ref="F17:F53">20*(LOG(E17)/LOG(10))</f>
        <v>-36.578930825332584</v>
      </c>
    </row>
    <row r="18" spans="2:6" ht="12.75">
      <c r="B18" s="104">
        <f aca="true" t="shared" si="2" ref="B18:B53">B17+5</f>
        <v>25</v>
      </c>
      <c r="C18" s="105">
        <f>B18/C11</f>
        <v>0.15124016938898974</v>
      </c>
      <c r="D18" s="105">
        <f t="shared" si="0"/>
        <v>0.02287358883681031</v>
      </c>
      <c r="E18" s="105">
        <f>D18/(SQRT((D18-1)^2+(C18/C10)^2))</f>
        <v>0.02333511450111394</v>
      </c>
      <c r="F18" s="106">
        <f t="shared" si="1"/>
        <v>-32.63980127540941</v>
      </c>
    </row>
    <row r="19" spans="2:6" ht="12.75">
      <c r="B19" s="104">
        <f t="shared" si="2"/>
        <v>30</v>
      </c>
      <c r="C19" s="105">
        <f>B19/C11</f>
        <v>0.1814882032667877</v>
      </c>
      <c r="D19" s="105">
        <f t="shared" si="0"/>
        <v>0.03293796792500685</v>
      </c>
      <c r="E19" s="105">
        <f>D19/(SQRT((D19-1)^2+(C19/C10)^2))</f>
        <v>0.03390205775331185</v>
      </c>
      <c r="F19" s="106">
        <f t="shared" si="1"/>
        <v>-29.395478812465594</v>
      </c>
    </row>
    <row r="20" spans="2:6" ht="12.75">
      <c r="B20" s="104">
        <f t="shared" si="2"/>
        <v>35</v>
      </c>
      <c r="C20" s="105">
        <f>B20/C11</f>
        <v>0.21173623714458562</v>
      </c>
      <c r="D20" s="105">
        <f t="shared" si="0"/>
        <v>0.044832234120148196</v>
      </c>
      <c r="E20" s="105">
        <f>D20/(SQRT((D20-1)^2+(C20/C10)^2))</f>
        <v>0.046633984107012874</v>
      </c>
      <c r="F20" s="106">
        <f t="shared" si="1"/>
        <v>-26.625949592785734</v>
      </c>
    </row>
    <row r="21" spans="2:6" ht="12.75">
      <c r="B21" s="104">
        <f t="shared" si="2"/>
        <v>40</v>
      </c>
      <c r="C21" s="105">
        <f>B21/C11</f>
        <v>0.24198427102238357</v>
      </c>
      <c r="D21" s="105">
        <f t="shared" si="0"/>
        <v>0.05855638742223438</v>
      </c>
      <c r="E21" s="105">
        <f>D21/(SQRT((D21-1)^2+(C21/C10)^2))</f>
        <v>0.06166130844350153</v>
      </c>
      <c r="F21" s="106">
        <f t="shared" si="1"/>
        <v>-24.199745276989603</v>
      </c>
    </row>
    <row r="22" spans="2:6" ht="12.75">
      <c r="B22" s="104">
        <f t="shared" si="2"/>
        <v>45</v>
      </c>
      <c r="C22" s="105">
        <f>B22/C11</f>
        <v>0.2722323049001815</v>
      </c>
      <c r="D22" s="105">
        <f t="shared" si="0"/>
        <v>0.0741104278312654</v>
      </c>
      <c r="E22" s="105">
        <f>D22/(SQRT((D22-1)^2+(C22/C10)^2))</f>
        <v>0.07914140640540875</v>
      </c>
      <c r="F22" s="106">
        <f t="shared" si="1"/>
        <v>-22.031924724897127</v>
      </c>
    </row>
    <row r="23" spans="2:6" ht="12.75">
      <c r="B23" s="104">
        <f t="shared" si="2"/>
        <v>50</v>
      </c>
      <c r="C23" s="105">
        <f>B23/C11</f>
        <v>0.3024803387779795</v>
      </c>
      <c r="D23" s="105">
        <f t="shared" si="0"/>
        <v>0.09149435534724124</v>
      </c>
      <c r="E23" s="105">
        <f>D23/(SQRT((D23-1)^2+(C23/C10)^2))</f>
        <v>0.09926187953141297</v>
      </c>
      <c r="F23" s="106">
        <f t="shared" si="1"/>
        <v>-20.064350113220595</v>
      </c>
    </row>
    <row r="24" spans="2:6" ht="12.75">
      <c r="B24" s="104">
        <f t="shared" si="2"/>
        <v>55</v>
      </c>
      <c r="C24" s="105">
        <f>B24/C11</f>
        <v>0.3327283726557774</v>
      </c>
      <c r="D24" s="105">
        <f t="shared" si="0"/>
        <v>0.11070816997016189</v>
      </c>
      <c r="E24" s="105">
        <f>D24/(SQRT((D24-1)^2+(C24/C10)^2))</f>
        <v>0.12224444616078306</v>
      </c>
      <c r="F24" s="106">
        <f t="shared" si="1"/>
        <v>-18.255417254559774</v>
      </c>
    </row>
    <row r="25" spans="2:8" ht="12.75">
      <c r="B25" s="104">
        <f t="shared" si="2"/>
        <v>60</v>
      </c>
      <c r="C25" s="105">
        <f>B25/C11</f>
        <v>0.3629764065335754</v>
      </c>
      <c r="D25" s="105">
        <f t="shared" si="0"/>
        <v>0.1317518717000274</v>
      </c>
      <c r="E25" s="105">
        <f>D25/(SQRT((D25-1)^2+(C25/C10)^2))</f>
        <v>0.14834950364204</v>
      </c>
      <c r="F25" s="106">
        <f t="shared" si="1"/>
        <v>-16.57427804874039</v>
      </c>
      <c r="H25" t="s">
        <v>92</v>
      </c>
    </row>
    <row r="26" spans="2:8" ht="12.75">
      <c r="B26" s="104">
        <f t="shared" si="2"/>
        <v>65</v>
      </c>
      <c r="C26" s="105">
        <f>B26/C11</f>
        <v>0.3932244404113733</v>
      </c>
      <c r="D26" s="105">
        <f t="shared" si="0"/>
        <v>0.15462546053683765</v>
      </c>
      <c r="E26" s="105">
        <f>D26/(SQRT((D26-1)^2+(C26/C10)^2))</f>
        <v>0.1778813806724909</v>
      </c>
      <c r="F26" s="106">
        <f t="shared" si="1"/>
        <v>-14.997390166414268</v>
      </c>
      <c r="H26" t="s">
        <v>93</v>
      </c>
    </row>
    <row r="27" spans="2:6" ht="12.75">
      <c r="B27" s="104">
        <f t="shared" si="2"/>
        <v>70</v>
      </c>
      <c r="C27" s="105">
        <f>B27/C11</f>
        <v>0.42347247428917123</v>
      </c>
      <c r="D27" s="105">
        <f t="shared" si="0"/>
        <v>0.17932893648059278</v>
      </c>
      <c r="E27" s="105">
        <f>D27/(SQRT((D27-1)^2+(C27/C10)^2))</f>
        <v>0.21119424195321346</v>
      </c>
      <c r="F27" s="106">
        <f t="shared" si="1"/>
        <v>-13.506358533563303</v>
      </c>
    </row>
    <row r="28" spans="2:6" ht="12.75">
      <c r="B28" s="104">
        <f t="shared" si="2"/>
        <v>75</v>
      </c>
      <c r="C28" s="105">
        <f>B28/C11</f>
        <v>0.4537205081669692</v>
      </c>
      <c r="D28" s="105">
        <f t="shared" si="0"/>
        <v>0.20586229953129276</v>
      </c>
      <c r="E28" s="105">
        <f>D28/(SQRT((D28-1)^2+(C28/C10)^2))</f>
        <v>0.2486984998343774</v>
      </c>
      <c r="F28" s="106">
        <f t="shared" si="1"/>
        <v>-12.086536688297848</v>
      </c>
    </row>
    <row r="29" spans="2:6" ht="12.75">
      <c r="B29" s="104">
        <f t="shared" si="2"/>
        <v>80</v>
      </c>
      <c r="C29" s="105">
        <f>B29/C11</f>
        <v>0.48396854204476714</v>
      </c>
      <c r="D29" s="105">
        <f t="shared" si="0"/>
        <v>0.23422554968893752</v>
      </c>
      <c r="E29" s="105">
        <f>D29/(SQRT((D29-1)^2+(C29/C10)^2))</f>
        <v>0.2908673952918608</v>
      </c>
      <c r="F29" s="106">
        <f t="shared" si="1"/>
        <v>-10.726099163125687</v>
      </c>
    </row>
    <row r="30" spans="2:6" ht="12.75">
      <c r="B30" s="104">
        <f t="shared" si="2"/>
        <v>85</v>
      </c>
      <c r="C30" s="105">
        <f>B30/C11</f>
        <v>0.5142165759225651</v>
      </c>
      <c r="D30" s="105">
        <f t="shared" si="0"/>
        <v>0.26441868695352716</v>
      </c>
      <c r="E30" s="105">
        <f>D30/(SQRT((D30-1)^2+(C30/C10)^2))</f>
        <v>0.33824307931281405</v>
      </c>
      <c r="F30" s="106">
        <f t="shared" si="1"/>
        <v>-9.415421612094098</v>
      </c>
    </row>
    <row r="31" spans="2:6" ht="12.75">
      <c r="B31" s="104">
        <f t="shared" si="2"/>
        <v>90</v>
      </c>
      <c r="C31" s="105">
        <f>B31/C11</f>
        <v>0.544464609800363</v>
      </c>
      <c r="D31" s="105">
        <f t="shared" si="0"/>
        <v>0.2964417113250616</v>
      </c>
      <c r="E31" s="105">
        <f>D31/(SQRT((D31-1)^2+(C31/C10)^2))</f>
        <v>0.3914409714803415</v>
      </c>
      <c r="F31" s="106">
        <f t="shared" si="1"/>
        <v>-8.146674388247257</v>
      </c>
    </row>
    <row r="32" spans="2:6" ht="12.75">
      <c r="B32" s="104">
        <f t="shared" si="2"/>
        <v>95</v>
      </c>
      <c r="C32" s="105">
        <f>B32/C11</f>
        <v>0.574712643678161</v>
      </c>
      <c r="D32" s="105">
        <f t="shared" si="0"/>
        <v>0.3302946228035408</v>
      </c>
      <c r="E32" s="105">
        <f>D32/(SQRT((D32-1)^2+(C32/C10)^2))</f>
        <v>0.4511502693915414</v>
      </c>
      <c r="F32" s="106">
        <f t="shared" si="1"/>
        <v>-6.913575579393124</v>
      </c>
    </row>
    <row r="33" spans="2:6" ht="12.75">
      <c r="B33" s="104">
        <f t="shared" si="2"/>
        <v>100</v>
      </c>
      <c r="C33" s="105">
        <f>B33/C11</f>
        <v>0.604960677555959</v>
      </c>
      <c r="D33" s="105">
        <f t="shared" si="0"/>
        <v>0.36597742138896494</v>
      </c>
      <c r="E33" s="105">
        <f>D33/(SQRT((D33-1)^2+(C33/C10)^2))</f>
        <v>0.5181270537658054</v>
      </c>
      <c r="F33" s="106">
        <f t="shared" si="1"/>
        <v>-5.711274612684271</v>
      </c>
    </row>
    <row r="34" spans="2:6" ht="12.75">
      <c r="B34" s="104">
        <f t="shared" si="2"/>
        <v>105</v>
      </c>
      <c r="C34" s="105">
        <f>B34/C11</f>
        <v>0.6352087114337569</v>
      </c>
      <c r="D34" s="105">
        <f t="shared" si="0"/>
        <v>0.40349010708133387</v>
      </c>
      <c r="E34" s="105">
        <f>D34/(SQRT((D34-1)^2+(C34/C10)^2))</f>
        <v>0.5931742596118962</v>
      </c>
      <c r="F34" s="106">
        <f t="shared" si="1"/>
        <v>-4.536354062888707</v>
      </c>
    </row>
    <row r="35" spans="2:6" ht="12.75">
      <c r="B35" s="104">
        <f t="shared" si="2"/>
        <v>110</v>
      </c>
      <c r="C35" s="105">
        <f>B35/C11</f>
        <v>0.6654567453115549</v>
      </c>
      <c r="D35" s="105">
        <f t="shared" si="0"/>
        <v>0.44283267988064756</v>
      </c>
      <c r="E35" s="105">
        <f>D35/(SQRT((D35-1)^2+(C35/C10)^2))</f>
        <v>0.6770996604920343</v>
      </c>
      <c r="F35" s="106">
        <f t="shared" si="1"/>
        <v>-3.386948079286278</v>
      </c>
    </row>
    <row r="36" spans="2:6" ht="12.75">
      <c r="B36" s="104">
        <f t="shared" si="2"/>
        <v>115</v>
      </c>
      <c r="C36" s="105">
        <f>B36/C11</f>
        <v>0.6957047791893528</v>
      </c>
      <c r="D36" s="105">
        <f t="shared" si="0"/>
        <v>0.4840051397869061</v>
      </c>
      <c r="E36" s="105">
        <f>D36/(SQRT((D36-1)^2+(C36/C10)^2))</f>
        <v>0.770638946928501</v>
      </c>
      <c r="F36" s="106">
        <f t="shared" si="1"/>
        <v>-2.262980923623274</v>
      </c>
    </row>
    <row r="37" spans="2:6" ht="12.75">
      <c r="B37" s="104">
        <f t="shared" si="2"/>
        <v>120</v>
      </c>
      <c r="C37" s="105">
        <f>B37/C11</f>
        <v>0.7259528130671508</v>
      </c>
      <c r="D37" s="105">
        <f t="shared" si="0"/>
        <v>0.5270074868001096</v>
      </c>
      <c r="E37" s="105">
        <f>D37/(SQRT((D37-1)^2+(C37/C10)^2))</f>
        <v>0.8743266593408161</v>
      </c>
      <c r="F37" s="106">
        <f t="shared" si="1"/>
        <v>-1.1665255842831261</v>
      </c>
    </row>
    <row r="38" spans="2:6" ht="12.75">
      <c r="B38" s="104">
        <f t="shared" si="2"/>
        <v>125</v>
      </c>
      <c r="C38" s="105">
        <f>B38/C11</f>
        <v>0.7562008469449486</v>
      </c>
      <c r="D38" s="105">
        <f t="shared" si="0"/>
        <v>0.5718397209202576</v>
      </c>
      <c r="E38" s="105">
        <f>D38/(SQRT((D38-1)^2+(C38/C10)^2))</f>
        <v>0.988295487976882</v>
      </c>
      <c r="F38" s="106">
        <f t="shared" si="1"/>
        <v>-0.10226374768945211</v>
      </c>
    </row>
    <row r="39" spans="2:6" ht="12.75">
      <c r="B39" s="104">
        <f t="shared" si="2"/>
        <v>130</v>
      </c>
      <c r="C39" s="105">
        <f>B39/C11</f>
        <v>0.7864488808227466</v>
      </c>
      <c r="D39" s="105">
        <f t="shared" si="0"/>
        <v>0.6185018421473506</v>
      </c>
      <c r="E39" s="105">
        <f>D39/(SQRT((D39-1)^2+(C39/C10)^2))</f>
        <v>1.1119897544416109</v>
      </c>
      <c r="F39" s="106">
        <f t="shared" si="1"/>
        <v>0.9220157159644605</v>
      </c>
    </row>
    <row r="40" spans="2:6" ht="12.75">
      <c r="B40" s="104">
        <f t="shared" si="2"/>
        <v>135</v>
      </c>
      <c r="C40" s="105">
        <f>B40/C11</f>
        <v>0.8166969147005445</v>
      </c>
      <c r="D40" s="105">
        <f t="shared" si="0"/>
        <v>0.6669938504813885</v>
      </c>
      <c r="E40" s="105">
        <f>D40/(SQRT((D40-1)^2+(C40/C10)^2))</f>
        <v>1.243801661018445</v>
      </c>
      <c r="F40" s="106">
        <f t="shared" si="1"/>
        <v>1.8950226490140443</v>
      </c>
    </row>
    <row r="41" spans="2:6" ht="12.75">
      <c r="B41" s="104">
        <f t="shared" si="2"/>
        <v>140</v>
      </c>
      <c r="C41" s="105">
        <f>B41/C11</f>
        <v>0.8469449485783425</v>
      </c>
      <c r="D41" s="105">
        <f t="shared" si="0"/>
        <v>0.7173157459223711</v>
      </c>
      <c r="E41" s="105">
        <f>D41/(SQRT((D41-1)^2+(C41/C10)^2))</f>
        <v>1.3806914521660834</v>
      </c>
      <c r="F41" s="106">
        <f t="shared" si="1"/>
        <v>2.801932723008596</v>
      </c>
    </row>
    <row r="42" spans="2:6" ht="12.75">
      <c r="B42" s="104">
        <f t="shared" si="2"/>
        <v>145</v>
      </c>
      <c r="C42" s="105">
        <f>B42/C11</f>
        <v>0.8771929824561404</v>
      </c>
      <c r="D42" s="105">
        <f t="shared" si="0"/>
        <v>0.7694675284702986</v>
      </c>
      <c r="E42" s="105">
        <f>D42/(SQRT((D42-1)^2+(C42/C10)^2))</f>
        <v>1.517937734561291</v>
      </c>
      <c r="F42" s="106">
        <f t="shared" si="1"/>
        <v>3.6250791454045714</v>
      </c>
    </row>
    <row r="43" spans="2:6" ht="12.75">
      <c r="B43" s="104">
        <f t="shared" si="2"/>
        <v>150</v>
      </c>
      <c r="C43" s="105">
        <f>B43/C11</f>
        <v>0.9074410163339384</v>
      </c>
      <c r="D43" s="105">
        <f t="shared" si="0"/>
        <v>0.823449198125171</v>
      </c>
      <c r="E43" s="105">
        <f>D43/(SQRT((D43-1)^2+(C43/C10)^2))</f>
        <v>1.649248480238317</v>
      </c>
      <c r="F43" s="106">
        <f t="shared" si="1"/>
        <v>4.3457218511156945</v>
      </c>
    </row>
    <row r="44" spans="2:6" ht="12.75">
      <c r="B44" s="104">
        <f t="shared" si="2"/>
        <v>155</v>
      </c>
      <c r="C44" s="105">
        <f>B44/C11</f>
        <v>0.9376890502117363</v>
      </c>
      <c r="D44" s="105">
        <f t="shared" si="0"/>
        <v>0.8792607548869882</v>
      </c>
      <c r="E44" s="105">
        <f>D44/(SQRT((D44-1)^2+(C44/C10)^2))</f>
        <v>1.767454317672409</v>
      </c>
      <c r="F44" s="106">
        <f t="shared" si="1"/>
        <v>4.946963953320104</v>
      </c>
    </row>
    <row r="45" spans="2:6" ht="12.75">
      <c r="B45" s="104">
        <f t="shared" si="2"/>
        <v>160</v>
      </c>
      <c r="C45" s="105">
        <f>B45/C11</f>
        <v>0.9679370840895343</v>
      </c>
      <c r="D45" s="105">
        <f t="shared" si="0"/>
        <v>0.9369021987557501</v>
      </c>
      <c r="E45" s="105">
        <f>D45/(SQRT((D45-1)^2+(C45/C10)^2))</f>
        <v>1.865795027546078</v>
      </c>
      <c r="F45" s="106">
        <f t="shared" si="1"/>
        <v>5.417278626417639</v>
      </c>
    </row>
    <row r="46" spans="2:6" ht="12.75">
      <c r="B46" s="104">
        <f t="shared" si="2"/>
        <v>165</v>
      </c>
      <c r="C46" s="105">
        <f>B46/C11</f>
        <v>0.9981851179673322</v>
      </c>
      <c r="D46" s="105">
        <f t="shared" si="0"/>
        <v>0.996373529731457</v>
      </c>
      <c r="E46" s="105">
        <f>D46/(SQRT((D46-1)^2+(C46/C10)^2))</f>
        <v>1.9394253639432673</v>
      </c>
      <c r="F46" s="106">
        <f t="shared" si="1"/>
        <v>5.753461420909841</v>
      </c>
    </row>
    <row r="47" spans="2:6" ht="12.75">
      <c r="B47" s="104">
        <f t="shared" si="2"/>
        <v>170</v>
      </c>
      <c r="C47" s="105">
        <f>B47/C11</f>
        <v>1.0284331518451302</v>
      </c>
      <c r="D47" s="105">
        <f t="shared" si="0"/>
        <v>1.0576747478141086</v>
      </c>
      <c r="E47" s="105">
        <f>D47/(SQRT((D47-1)^2+(C47/C10)^2))</f>
        <v>1.9864875096482362</v>
      </c>
      <c r="F47" s="106">
        <f t="shared" si="1"/>
        <v>5.961716774105995</v>
      </c>
    </row>
    <row r="48" spans="2:6" ht="12.75">
      <c r="B48" s="104">
        <f t="shared" si="2"/>
        <v>175</v>
      </c>
      <c r="C48" s="105">
        <f>B48/C11</f>
        <v>1.0586811857229281</v>
      </c>
      <c r="D48" s="105">
        <f t="shared" si="0"/>
        <v>1.120805853003705</v>
      </c>
      <c r="E48" s="105">
        <f>D48/(SQRT((D48-1)^2+(C48/C10)^2))</f>
        <v>2.0082492743224543</v>
      </c>
      <c r="F48" s="106">
        <f t="shared" si="1"/>
        <v>6.0563523740775915</v>
      </c>
    </row>
    <row r="49" spans="2:6" ht="12.75">
      <c r="B49" s="104">
        <f t="shared" si="2"/>
        <v>180</v>
      </c>
      <c r="C49" s="105">
        <f>B49/C11</f>
        <v>1.088929219600726</v>
      </c>
      <c r="D49" s="105">
        <f t="shared" si="0"/>
        <v>1.1857668453002463</v>
      </c>
      <c r="E49" s="105">
        <f>D49/(SQRT((D49-1)^2+(C49/C10)^2))</f>
        <v>2.0083352842882967</v>
      </c>
      <c r="F49" s="106">
        <f t="shared" si="1"/>
        <v>6.056724368273304</v>
      </c>
    </row>
    <row r="50" spans="2:6" ht="12.75">
      <c r="B50" s="104">
        <f t="shared" si="2"/>
        <v>185</v>
      </c>
      <c r="C50" s="105">
        <f>B50/C11</f>
        <v>1.119177253478524</v>
      </c>
      <c r="D50" s="105">
        <f t="shared" si="0"/>
        <v>1.2525577247037325</v>
      </c>
      <c r="E50" s="105">
        <f>D50/(SQRT((D50-1)^2+(C50/C10)^2))</f>
        <v>1.9915342644078557</v>
      </c>
      <c r="F50" s="106">
        <f t="shared" si="1"/>
        <v>5.983755657189076</v>
      </c>
    </row>
    <row r="51" spans="2:6" ht="12.75">
      <c r="B51" s="104">
        <f t="shared" si="2"/>
        <v>190</v>
      </c>
      <c r="C51" s="105">
        <f>B51/C11</f>
        <v>1.149425287356322</v>
      </c>
      <c r="D51" s="105">
        <f t="shared" si="0"/>
        <v>1.3211784912141633</v>
      </c>
      <c r="E51" s="105">
        <f>D51/(SQRT((D51-1)^2+(C51/C10)^2))</f>
        <v>1.9627181896648167</v>
      </c>
      <c r="F51" s="106">
        <f t="shared" si="1"/>
        <v>5.857158947074222</v>
      </c>
    </row>
    <row r="52" spans="2:6" ht="12.75">
      <c r="B52" s="104">
        <f t="shared" si="2"/>
        <v>195</v>
      </c>
      <c r="C52" s="105">
        <f>B52/C11</f>
        <v>1.17967332123412</v>
      </c>
      <c r="D52" s="105">
        <f t="shared" si="0"/>
        <v>1.3916291448315392</v>
      </c>
      <c r="E52" s="105">
        <f>D52/(SQRT((D52-1)^2+(C52/C10)^2))</f>
        <v>1.9261555711970513</v>
      </c>
      <c r="F52" s="106">
        <f t="shared" si="1"/>
        <v>5.693827223619384</v>
      </c>
    </row>
    <row r="53" spans="2:6" ht="13.5" thickBot="1">
      <c r="B53" s="107">
        <f t="shared" si="2"/>
        <v>200</v>
      </c>
      <c r="C53" s="108">
        <f>B53/C11</f>
        <v>1.209921355111918</v>
      </c>
      <c r="D53" s="108">
        <f t="shared" si="0"/>
        <v>1.4639096855558598</v>
      </c>
      <c r="E53" s="108">
        <f>D53/(SQRT((D53-1)^2+(C53/C10)^2))</f>
        <v>1.8852277143255942</v>
      </c>
      <c r="F53" s="109">
        <f t="shared" si="1"/>
        <v>5.507276312078763</v>
      </c>
    </row>
    <row r="54" ht="12.75">
      <c r="B54" s="100"/>
    </row>
    <row r="55" ht="12.75">
      <c r="B55" s="100"/>
    </row>
    <row r="56" ht="12.75">
      <c r="B56" s="100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0"/>
    </row>
    <row r="64" ht="12.75">
      <c r="B64" s="100"/>
    </row>
    <row r="65" ht="12.75">
      <c r="B65" s="100"/>
    </row>
    <row r="66" ht="12.75">
      <c r="B66" s="100"/>
    </row>
    <row r="67" ht="12.75">
      <c r="B67" s="100"/>
    </row>
    <row r="68" ht="12.75">
      <c r="B68" s="100"/>
    </row>
    <row r="69" ht="12.75">
      <c r="B69" s="100"/>
    </row>
    <row r="70" ht="12.75">
      <c r="B70" s="100"/>
    </row>
    <row r="71" ht="12.75">
      <c r="B71" s="100"/>
    </row>
    <row r="72" ht="12.75">
      <c r="B72" s="100"/>
    </row>
    <row r="73" ht="12.75">
      <c r="B73" s="100"/>
    </row>
    <row r="74" ht="12.75">
      <c r="B74" s="100"/>
    </row>
    <row r="75" ht="12.75">
      <c r="B75" s="100"/>
    </row>
    <row r="76" ht="12.75">
      <c r="B76" s="100"/>
    </row>
    <row r="77" ht="12.75">
      <c r="B77" s="100"/>
    </row>
    <row r="78" ht="12.75">
      <c r="B78" s="100"/>
    </row>
    <row r="79" ht="12.75">
      <c r="B79" s="100"/>
    </row>
    <row r="80" ht="12.75">
      <c r="B80" s="100"/>
    </row>
    <row r="81" ht="12.75">
      <c r="B81" s="100"/>
    </row>
    <row r="82" ht="12.75">
      <c r="B82" s="100"/>
    </row>
    <row r="83" ht="12.75">
      <c r="B83" s="100"/>
    </row>
    <row r="84" ht="12.75">
      <c r="B84" s="100"/>
    </row>
    <row r="85" ht="12.75">
      <c r="B85" s="100"/>
    </row>
    <row r="86" ht="12.75">
      <c r="B86" s="100"/>
    </row>
    <row r="87" ht="12.75">
      <c r="B87" s="100"/>
    </row>
    <row r="88" ht="12.75">
      <c r="B88" s="100"/>
    </row>
    <row r="89" ht="12.75">
      <c r="B89" s="100"/>
    </row>
    <row r="90" ht="12.75">
      <c r="B90" s="100"/>
    </row>
    <row r="91" ht="12.75">
      <c r="B91" s="100"/>
    </row>
    <row r="92" ht="12.75">
      <c r="B92" s="100"/>
    </row>
    <row r="93" ht="12.75">
      <c r="B93" s="100"/>
    </row>
    <row r="94" ht="12.75">
      <c r="B94" s="100"/>
    </row>
    <row r="95" ht="12.75">
      <c r="B95" s="100"/>
    </row>
    <row r="96" ht="12.75">
      <c r="B96" s="100"/>
    </row>
    <row r="97" ht="12.75">
      <c r="B97" s="100"/>
    </row>
    <row r="98" ht="12.75">
      <c r="B98" s="100"/>
    </row>
    <row r="99" ht="12.75">
      <c r="B99" s="100"/>
    </row>
    <row r="100" ht="12.75">
      <c r="B100" s="100"/>
    </row>
    <row r="101" ht="12.75">
      <c r="B101" s="100"/>
    </row>
    <row r="102" ht="12.75">
      <c r="B102" s="100"/>
    </row>
    <row r="103" ht="12.75">
      <c r="B103" s="100"/>
    </row>
    <row r="104" ht="12.75">
      <c r="B104" s="100"/>
    </row>
    <row r="105" ht="12.75">
      <c r="B105" s="100"/>
    </row>
    <row r="106" ht="12.75">
      <c r="B106" s="100"/>
    </row>
    <row r="107" ht="12.75">
      <c r="B107" s="100"/>
    </row>
    <row r="108" ht="12.75">
      <c r="B108" s="100"/>
    </row>
    <row r="109" ht="12.75">
      <c r="B109" s="100"/>
    </row>
    <row r="110" ht="12.75">
      <c r="B110" s="100"/>
    </row>
    <row r="111" ht="12.75">
      <c r="B111" s="100"/>
    </row>
    <row r="112" ht="12.75">
      <c r="B112" s="100"/>
    </row>
    <row r="113" ht="12.75">
      <c r="B113" s="100"/>
    </row>
    <row r="114" ht="12.75">
      <c r="B114" s="100"/>
    </row>
    <row r="115" ht="12.75">
      <c r="B115" s="100"/>
    </row>
    <row r="116" ht="12.75">
      <c r="B116" s="100"/>
    </row>
    <row r="117" ht="12.75">
      <c r="B117" s="100"/>
    </row>
    <row r="118" ht="12.75">
      <c r="B118" s="100"/>
    </row>
    <row r="119" ht="12.75">
      <c r="B119" s="100"/>
    </row>
    <row r="120" ht="12.75">
      <c r="B120" s="100"/>
    </row>
    <row r="121" ht="12.75">
      <c r="B121" s="100"/>
    </row>
    <row r="122" ht="12.75">
      <c r="B122" s="100"/>
    </row>
    <row r="123" ht="12.75">
      <c r="B123" s="100"/>
    </row>
    <row r="124" ht="12.75">
      <c r="B124" s="100"/>
    </row>
    <row r="125" ht="12.75">
      <c r="B125" s="100"/>
    </row>
    <row r="126" ht="12.75">
      <c r="B126" s="100"/>
    </row>
    <row r="127" ht="12.75">
      <c r="B127" s="100"/>
    </row>
    <row r="128" ht="12.75">
      <c r="B128" s="100"/>
    </row>
    <row r="129" ht="12.75">
      <c r="B129" s="100"/>
    </row>
    <row r="130" ht="12.75">
      <c r="B130" s="100"/>
    </row>
    <row r="131" ht="12.75">
      <c r="B131" s="100"/>
    </row>
    <row r="132" ht="12.75">
      <c r="B132" s="100"/>
    </row>
    <row r="133" ht="12.75">
      <c r="B133" s="100"/>
    </row>
    <row r="134" ht="12.75">
      <c r="B134" s="100"/>
    </row>
    <row r="135" ht="12.75">
      <c r="B135" s="100"/>
    </row>
    <row r="136" ht="12.75">
      <c r="B136" s="100"/>
    </row>
    <row r="137" ht="12.75">
      <c r="B137" s="100"/>
    </row>
    <row r="138" ht="12.75">
      <c r="B138" s="100"/>
    </row>
    <row r="139" ht="12.75">
      <c r="B139" s="100"/>
    </row>
    <row r="140" ht="12.75">
      <c r="B140" s="100"/>
    </row>
    <row r="141" ht="12.75">
      <c r="B141" s="100"/>
    </row>
    <row r="142" ht="12.75">
      <c r="B142" s="100"/>
    </row>
    <row r="143" ht="12.75">
      <c r="B143" s="100"/>
    </row>
    <row r="144" ht="12.75">
      <c r="B144" s="100"/>
    </row>
    <row r="145" ht="12.75">
      <c r="B145" s="100"/>
    </row>
    <row r="146" ht="12.75">
      <c r="B146" s="100"/>
    </row>
    <row r="147" ht="12.75">
      <c r="B147" s="100"/>
    </row>
    <row r="148" ht="12.75">
      <c r="B148" s="100"/>
    </row>
    <row r="149" ht="12.75">
      <c r="B149" s="100"/>
    </row>
    <row r="150" ht="12.75">
      <c r="B150" s="100"/>
    </row>
    <row r="151" ht="12.75">
      <c r="B151" s="100"/>
    </row>
    <row r="152" ht="12.75">
      <c r="B152" s="100"/>
    </row>
    <row r="153" ht="12.75">
      <c r="B153" s="100"/>
    </row>
    <row r="154" ht="12.75">
      <c r="B154" s="100"/>
    </row>
    <row r="155" ht="12.75">
      <c r="B155" s="100"/>
    </row>
    <row r="156" ht="12.75">
      <c r="B156" s="100"/>
    </row>
    <row r="157" ht="12.75">
      <c r="B157" s="100"/>
    </row>
    <row r="158" ht="12.75">
      <c r="B158" s="100"/>
    </row>
    <row r="159" ht="12.75">
      <c r="B159" s="100"/>
    </row>
    <row r="160" ht="12.75">
      <c r="B160" s="100"/>
    </row>
    <row r="161" ht="12.75">
      <c r="B161" s="100"/>
    </row>
    <row r="162" ht="12.75">
      <c r="B162" s="100"/>
    </row>
    <row r="163" ht="12.75">
      <c r="B163" s="100"/>
    </row>
    <row r="164" ht="12.75">
      <c r="B164" s="100"/>
    </row>
    <row r="165" ht="12.75">
      <c r="B165" s="100"/>
    </row>
    <row r="166" ht="12.75">
      <c r="B166" s="100"/>
    </row>
    <row r="167" ht="12.75">
      <c r="B167" s="100"/>
    </row>
    <row r="168" ht="12.75">
      <c r="B168" s="100"/>
    </row>
    <row r="169" ht="12.75">
      <c r="B169" s="100"/>
    </row>
    <row r="170" ht="12.75">
      <c r="B170" s="100"/>
    </row>
    <row r="171" ht="12.75">
      <c r="B171" s="100"/>
    </row>
    <row r="172" ht="12.75">
      <c r="B172" s="100"/>
    </row>
    <row r="173" ht="12.75">
      <c r="B173" s="100"/>
    </row>
    <row r="174" ht="12.75">
      <c r="B174" s="100"/>
    </row>
    <row r="175" ht="12.75">
      <c r="B175" s="100"/>
    </row>
    <row r="176" ht="12.75">
      <c r="B176" s="100"/>
    </row>
    <row r="177" ht="12.75">
      <c r="B177" s="100"/>
    </row>
    <row r="178" ht="12.75">
      <c r="B178" s="100"/>
    </row>
    <row r="179" ht="12.75">
      <c r="B179" s="100"/>
    </row>
    <row r="180" ht="12.75">
      <c r="B180" s="100"/>
    </row>
    <row r="181" ht="12.75">
      <c r="B181" s="100"/>
    </row>
    <row r="182" ht="12.75">
      <c r="B182" s="100"/>
    </row>
    <row r="183" ht="12.75">
      <c r="B183" s="100"/>
    </row>
    <row r="184" ht="12.75">
      <c r="B184" s="100"/>
    </row>
    <row r="185" ht="12.75">
      <c r="B185" s="100"/>
    </row>
    <row r="186" ht="12.75">
      <c r="B186" s="100"/>
    </row>
    <row r="187" ht="12.75">
      <c r="B187" s="100"/>
    </row>
    <row r="188" ht="12.75">
      <c r="B188" s="100"/>
    </row>
    <row r="189" ht="12.75">
      <c r="B189" s="100"/>
    </row>
    <row r="190" ht="12.75">
      <c r="B190" s="100"/>
    </row>
    <row r="191" ht="12.75">
      <c r="B191" s="100"/>
    </row>
    <row r="192" ht="12.75">
      <c r="B192" s="100"/>
    </row>
    <row r="193" ht="12.75">
      <c r="B193" s="100"/>
    </row>
    <row r="194" ht="12.75">
      <c r="B194" s="100"/>
    </row>
    <row r="195" ht="12.75">
      <c r="B195" s="100"/>
    </row>
    <row r="196" ht="12.75">
      <c r="B196" s="100"/>
    </row>
    <row r="197" ht="12.75">
      <c r="B197" s="100"/>
    </row>
    <row r="198" ht="12.75">
      <c r="B198" s="100"/>
    </row>
    <row r="199" ht="12.75">
      <c r="B199" s="100"/>
    </row>
    <row r="200" ht="12.75">
      <c r="B200" s="100"/>
    </row>
    <row r="201" ht="12.75">
      <c r="B201" s="100"/>
    </row>
    <row r="202" ht="12.75">
      <c r="B202" s="100"/>
    </row>
    <row r="203" ht="12.75">
      <c r="B203" s="100"/>
    </row>
    <row r="204" ht="12.75">
      <c r="B204" s="100"/>
    </row>
    <row r="205" ht="12.75">
      <c r="B205" s="100"/>
    </row>
    <row r="206" ht="12.75">
      <c r="B206" s="100"/>
    </row>
    <row r="207" ht="12.75">
      <c r="B207" s="100"/>
    </row>
    <row r="208" ht="12.75">
      <c r="B208" s="100"/>
    </row>
    <row r="209" ht="12.75">
      <c r="B209" s="100"/>
    </row>
    <row r="210" ht="12.75">
      <c r="B210" s="100"/>
    </row>
    <row r="211" ht="12.75">
      <c r="B211" s="100"/>
    </row>
    <row r="212" ht="12.75">
      <c r="B212" s="100"/>
    </row>
    <row r="213" ht="12.75">
      <c r="B213" s="100"/>
    </row>
    <row r="214" ht="12.75">
      <c r="B214" s="100"/>
    </row>
    <row r="215" ht="12.75">
      <c r="B215" s="100"/>
    </row>
    <row r="216" ht="12.75">
      <c r="B216" s="100"/>
    </row>
    <row r="217" ht="12.75">
      <c r="B217" s="100"/>
    </row>
    <row r="218" ht="12.75">
      <c r="B218" s="100"/>
    </row>
    <row r="219" ht="12.75">
      <c r="B219" s="100"/>
    </row>
    <row r="220" ht="12.75">
      <c r="B220" s="100"/>
    </row>
    <row r="221" ht="12.75">
      <c r="B221" s="100"/>
    </row>
    <row r="222" ht="12.75">
      <c r="B222" s="100"/>
    </row>
    <row r="223" ht="12.75">
      <c r="B223" s="100"/>
    </row>
    <row r="224" ht="12.75">
      <c r="B224" s="100"/>
    </row>
    <row r="225" ht="12.75">
      <c r="B225" s="100"/>
    </row>
    <row r="226" ht="12.75">
      <c r="B226" s="100"/>
    </row>
    <row r="227" ht="12.75">
      <c r="B227" s="100"/>
    </row>
    <row r="228" ht="12.75">
      <c r="B228" s="100"/>
    </row>
    <row r="229" ht="12.75">
      <c r="B229" s="100"/>
    </row>
    <row r="230" ht="12.75">
      <c r="B230" s="100"/>
    </row>
    <row r="231" ht="12.75">
      <c r="B231" s="100"/>
    </row>
    <row r="232" ht="12.75">
      <c r="B232" s="100"/>
    </row>
    <row r="233" ht="12.75">
      <c r="B233" s="100"/>
    </row>
    <row r="234" ht="12.75">
      <c r="B234" s="100"/>
    </row>
    <row r="235" ht="12.75">
      <c r="B235" s="100"/>
    </row>
    <row r="236" ht="12.75">
      <c r="B236" s="100"/>
    </row>
    <row r="237" ht="12.75">
      <c r="B237" s="100"/>
    </row>
    <row r="238" ht="12.75">
      <c r="B238" s="100"/>
    </row>
    <row r="239" ht="12.75">
      <c r="B239" s="100"/>
    </row>
    <row r="240" ht="12.75">
      <c r="B240" s="100"/>
    </row>
    <row r="241" ht="12.75">
      <c r="B241" s="100"/>
    </row>
    <row r="242" ht="12.75">
      <c r="B242" s="100"/>
    </row>
    <row r="243" ht="12.75">
      <c r="B243" s="100"/>
    </row>
    <row r="244" ht="12.75">
      <c r="B244" s="100"/>
    </row>
    <row r="245" ht="12.75">
      <c r="B245" s="100"/>
    </row>
    <row r="246" ht="12.75">
      <c r="B246" s="100"/>
    </row>
    <row r="247" ht="12.75">
      <c r="B247" s="100"/>
    </row>
    <row r="248" ht="12.75">
      <c r="B248" s="100"/>
    </row>
    <row r="249" ht="12.75">
      <c r="B249" s="100"/>
    </row>
    <row r="250" ht="12.75">
      <c r="B250" s="100"/>
    </row>
    <row r="251" ht="12.75">
      <c r="B251" s="100"/>
    </row>
    <row r="252" ht="12.75">
      <c r="B252" s="100"/>
    </row>
    <row r="253" ht="12.75">
      <c r="B253" s="100"/>
    </row>
    <row r="254" ht="12.75">
      <c r="B254" s="100"/>
    </row>
    <row r="255" ht="12.75">
      <c r="B255" s="100"/>
    </row>
    <row r="256" ht="12.75">
      <c r="B256" s="100"/>
    </row>
    <row r="257" ht="12.75">
      <c r="B257" s="100"/>
    </row>
    <row r="258" ht="12.75">
      <c r="B258" s="100"/>
    </row>
    <row r="259" ht="12.75">
      <c r="B259" s="100"/>
    </row>
    <row r="260" ht="12.75">
      <c r="B260" s="100"/>
    </row>
    <row r="261" ht="12.75">
      <c r="B261" s="100"/>
    </row>
    <row r="262" ht="12.75">
      <c r="B262" s="100"/>
    </row>
    <row r="263" ht="12.75">
      <c r="B263" s="100"/>
    </row>
    <row r="264" ht="12.75">
      <c r="B264" s="100"/>
    </row>
    <row r="265" ht="12.75">
      <c r="B265" s="100"/>
    </row>
    <row r="266" ht="12.75">
      <c r="B266" s="100"/>
    </row>
    <row r="267" ht="12.75">
      <c r="B267" s="100"/>
    </row>
    <row r="268" ht="12.75">
      <c r="B268" s="100"/>
    </row>
    <row r="269" ht="12.75">
      <c r="B269" s="100"/>
    </row>
    <row r="270" ht="12.75">
      <c r="B270" s="100"/>
    </row>
    <row r="271" ht="12.75">
      <c r="B271" s="100"/>
    </row>
    <row r="272" ht="12.75">
      <c r="B272" s="100"/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 Audio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Linkwitz Transform Circuit Design</dc:title>
  <dc:subject/>
  <dc:creator>John L. Murphy</dc:creator>
  <cp:keywords/>
  <dc:description/>
  <cp:lastModifiedBy>philipp</cp:lastModifiedBy>
  <cp:lastPrinted>1999-09-11T15:09:22Z</cp:lastPrinted>
  <dcterms:created xsi:type="dcterms:W3CDTF">1998-03-04T05:17:14Z</dcterms:created>
  <dcterms:modified xsi:type="dcterms:W3CDTF">2012-07-24T22:11:06Z</dcterms:modified>
  <cp:category/>
  <cp:version/>
  <cp:contentType/>
  <cp:contentStatus/>
</cp:coreProperties>
</file>