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1"/>
  </bookViews>
  <sheets>
    <sheet name="Grundlagen" sheetId="1" r:id="rId1"/>
    <sheet name="calculator" sheetId="2" r:id="rId2"/>
    <sheet name="bode plot" sheetId="3" r:id="rId3"/>
  </sheets>
  <definedNames>
    <definedName name="f_zz">'calculator'!$E$29</definedName>
    <definedName name="f_pp">'calculator'!$E$30</definedName>
    <definedName name="K_FACTOR">'calculator'!$E$28</definedName>
    <definedName name="g_rlc">'calculator'!$E$21</definedName>
  </definedNames>
  <calcPr fullCalcOnLoad="1"/>
</workbook>
</file>

<file path=xl/sharedStrings.xml><?xml version="1.0" encoding="utf-8"?>
<sst xmlns="http://schemas.openxmlformats.org/spreadsheetml/2006/main" count="152" uniqueCount="123">
  <si>
    <t>Positionierung der Pole und Nullstellen im Abwärtswandler</t>
  </si>
  <si>
    <t>Vorgegeben ist der Ausgangs-LC-filter(2-facher Pol) mit der Resonanzfrequenz f(lc), dazu der ESR des Ausgangskondensators (1-fache Nullstelle).</t>
  </si>
  <si>
    <t xml:space="preserve">Die Transitfrequenz fc wird in die geometrische Mitte zwischen LC-Doppel-Pol und ESR-Nullstelle platziert. </t>
  </si>
  <si>
    <t>In jedem Fall muss gelten fc &lt; fpwm/4</t>
  </si>
  <si>
    <t xml:space="preserve">Beim Typ3-Kompensator wird eine doppelte Nullstelle bei fc/Wurzel(k-faktor) und ein doppelter Pol bei fc*Wurzel(k-faktor) platziert. </t>
  </si>
  <si>
    <t>Der k-Faktor errechnet sich aus dem geforderten Phasenspielraum</t>
  </si>
  <si>
    <t>Alternativer Ansatz</t>
  </si>
  <si>
    <t>Ähnliche Resultate erzielt man wenn die doppelte Nullstelle auf die LC-Resonanz, der doppelte Pol auf die ESR-Nullstelle gelegt werden.</t>
  </si>
  <si>
    <t>Worst Case</t>
  </si>
  <si>
    <t>Stabilität ohne Last, hier erreicht der LC-Kreis seinen maximalen Gütefaktor</t>
  </si>
  <si>
    <t>Ref1: TI</t>
  </si>
  <si>
    <t xml:space="preserve">Data Sheet of TPS40055 (SLUS593F,2008) </t>
  </si>
  <si>
    <t>Ref2: TI</t>
  </si>
  <si>
    <t>„Understanding Buck Power Stages in Switchmode Power Supplies“ (SLVA057)</t>
  </si>
  <si>
    <t>Ref3: ST</t>
  </si>
  <si>
    <t>„Designing With L4971 1.5A High Efficiency DC-DC Converter“ (AN937,2001)</t>
  </si>
  <si>
    <t xml:space="preserve">Ref4: Dean Venable </t>
  </si>
  <si>
    <t>„Optimum Feedback Amplifier Design for Control Systems“ Technical Paper #3</t>
  </si>
  <si>
    <t>Ref5: hjh</t>
  </si>
  <si>
    <t>Ref6: OnSemi</t>
  </si>
  <si>
    <t>„A General Approach for Optimizing Dynamic Respons for Buck Converter“ (AND8143)</t>
  </si>
  <si>
    <t>Ref7: Dean Venable</t>
  </si>
  <si>
    <t>„Specify Gain And Phase Margins On All Your Loops“ (Technical Paper #2,1987)</t>
  </si>
  <si>
    <t xml:space="preserve">Ref8: Nyquist, H., </t>
  </si>
  <si>
    <t>"Regeneration Theory," Bell Systems Tech J., vol II, pp. 126-147, 1932.</t>
  </si>
  <si>
    <t>Ref9: Tuttle, Wayne H.,</t>
  </si>
  <si>
    <t xml:space="preserve"> "Why Conditionally Stable Systems do not Oscillate," Proceedings of PCI 85, pp. 384-389.</t>
  </si>
  <si>
    <t>Vorgaben</t>
  </si>
  <si>
    <t>All Math with Basic Units</t>
  </si>
  <si>
    <t>(V/V)</t>
  </si>
  <si>
    <t>Verstärkung des gegengekoppelten Leistungsteils, o. LC-Filter</t>
  </si>
  <si>
    <t>(kHz)</t>
  </si>
  <si>
    <t>Schaltfrequenz des class-D Leistungsteils</t>
  </si>
  <si>
    <t>f_pwm</t>
  </si>
  <si>
    <t>(uH)</t>
  </si>
  <si>
    <t>Ausgangs-Induktivität</t>
  </si>
  <si>
    <t>L_o</t>
  </si>
  <si>
    <t>(uF)</t>
  </si>
  <si>
    <t>Ausgangs-Kapazität</t>
  </si>
  <si>
    <t>C_o</t>
  </si>
  <si>
    <t>(mOhms)</t>
  </si>
  <si>
    <t>ESR der Ausgangskapazität</t>
  </si>
  <si>
    <t>ESR_o</t>
  </si>
  <si>
    <t>(kOhms)</t>
  </si>
  <si>
    <t>compensator amp Eingangs-Vorwiderstand</t>
  </si>
  <si>
    <t>R_1</t>
  </si>
  <si>
    <t>Ref1</t>
  </si>
  <si>
    <t>(degrees)</t>
  </si>
  <si>
    <t>Phasenspielraum</t>
  </si>
  <si>
    <t>M</t>
  </si>
  <si>
    <t>Ergebnisse</t>
  </si>
  <si>
    <t>output filter</t>
  </si>
  <si>
    <t>Ausgangs-LC-Filter Resonanzfrequenz</t>
  </si>
  <si>
    <t>f_LC</t>
  </si>
  <si>
    <t>Ref1 =10^3/(2*3,1415*WURZEL(C_o*L_o))</t>
  </si>
  <si>
    <t>output capacitor ESR zero</t>
  </si>
  <si>
    <t>f_ESR</t>
  </si>
  <si>
    <t>Ref1 =10^3/(2*3,1415*C_o*ESR_o)</t>
  </si>
  <si>
    <t>1) transit frequency centered beetween f_LC and f_ESR</t>
  </si>
  <si>
    <t>fc</t>
  </si>
  <si>
    <t>2) transit frequency  &lt;fpwm/4</t>
  </si>
  <si>
    <t>den niedrigeren Wert wählen aus 1) oder 2) und hier eingeben</t>
  </si>
  <si>
    <t>Übertragungsfunktion des LC-Filers ohne Last bei fc (=worst case)</t>
  </si>
  <si>
    <t>(Ohms)</t>
  </si>
  <si>
    <t>impedance of L_o</t>
  </si>
  <si>
    <t>Z_L_o</t>
  </si>
  <si>
    <t>Ref5</t>
  </si>
  <si>
    <t>impedance of C_o</t>
  </si>
  <si>
    <t>Z_C_o</t>
  </si>
  <si>
    <t>impedance of C_o+ESR_o</t>
  </si>
  <si>
    <t>Z_o</t>
  </si>
  <si>
    <t xml:space="preserve">complex gain of output filter </t>
  </si>
  <si>
    <t>g_rlc</t>
  </si>
  <si>
    <t>output filter gain</t>
  </si>
  <si>
    <t>G_LCR</t>
  </si>
  <si>
    <t>modulator phase</t>
  </si>
  <si>
    <t>P_LCR</t>
  </si>
  <si>
    <t>plant gain @fc</t>
  </si>
  <si>
    <t>G_PWM_FC</t>
  </si>
  <si>
    <t>Platzierung der Pole und Nullstellen</t>
  </si>
  <si>
    <t>required phase boost</t>
  </si>
  <si>
    <t>phi_boost</t>
  </si>
  <si>
    <t>Ref6, Eq22</t>
  </si>
  <si>
    <t>(Hz/Hz)</t>
  </si>
  <si>
    <t>k-factor = f_pp/f_zz</t>
  </si>
  <si>
    <t>K_FACTOR</t>
  </si>
  <si>
    <t>Ref6, Eq20</t>
  </si>
  <si>
    <t>compensating double zero</t>
  </si>
  <si>
    <t>f_zz</t>
  </si>
  <si>
    <t>Ref6</t>
  </si>
  <si>
    <t>compensating double pole</t>
  </si>
  <si>
    <t>f_pp</t>
  </si>
  <si>
    <t>Dimensionierung des Typ 3 Kompensators</t>
  </si>
  <si>
    <t>input feeding resistor</t>
  </si>
  <si>
    <t>R1</t>
  </si>
  <si>
    <t>ref to custom data entry</t>
  </si>
  <si>
    <t>input series resistor</t>
  </si>
  <si>
    <t>R3</t>
  </si>
  <si>
    <t>Ref4 =C17/(K_FACTOR-1)</t>
  </si>
  <si>
    <t>(nF)</t>
  </si>
  <si>
    <t>input series cap</t>
  </si>
  <si>
    <t>C3</t>
  </si>
  <si>
    <t>Ref4 (8) =10^3/(C79*2*3,1415*R_3)</t>
  </si>
  <si>
    <t>C2+C1</t>
  </si>
  <si>
    <t>Ref4 (5) =10^3*C63/(2*3,1415*C62*C17)</t>
  </si>
  <si>
    <t>output parallel cap</t>
  </si>
  <si>
    <t>C2</t>
  </si>
  <si>
    <t>Ref4 (9) (5) (6) =C97*C78/(C79)</t>
  </si>
  <si>
    <t>output series cap</t>
  </si>
  <si>
    <t>C1</t>
  </si>
  <si>
    <t>Ref4 (5) =C97 - C98</t>
  </si>
  <si>
    <t>output series resistor</t>
  </si>
  <si>
    <t>R2</t>
  </si>
  <si>
    <t>Ref4 (6)</t>
  </si>
  <si>
    <t>freq (Hz)</t>
  </si>
  <si>
    <t>open loop gain</t>
  </si>
  <si>
    <t>phase</t>
  </si>
  <si>
    <t>complex gain of single zero</t>
  </si>
  <si>
    <t>complex gain of double zero</t>
  </si>
  <si>
    <t>denominator of single pole</t>
  </si>
  <si>
    <t>complex gain of single pole</t>
  </si>
  <si>
    <t>complex gain of double pole</t>
  </si>
  <si>
    <t>complex open loop gain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</si>
</sst>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E+00"/>
    <numFmt numFmtId="167" formatCode="0.000"/>
    <numFmt numFmtId="168" formatCode="0"/>
  </numFmts>
  <fonts count="6">
    <font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left"/>
    </xf>
    <xf numFmtId="167" fontId="3" fillId="0" borderId="2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 horizontal="right"/>
    </xf>
    <xf numFmtId="164" fontId="3" fillId="0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/>
    </xf>
    <xf numFmtId="166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5" fontId="3" fillId="3" borderId="1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164" fontId="3" fillId="0" borderId="3" xfId="0" applyFont="1" applyFill="1" applyBorder="1" applyAlignment="1">
      <alignment horizontal="right"/>
    </xf>
    <xf numFmtId="164" fontId="3" fillId="0" borderId="2" xfId="0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'bode plot'!$B$1:$B$1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plot'!$B$2:$B$61</c:f>
              <c:numCache/>
            </c:numRef>
          </c:yVal>
          <c:smooth val="1"/>
        </c:ser>
        <c:ser>
          <c:idx val="1"/>
          <c:order val="1"/>
          <c:tx>
            <c:strRef>
              <c:f>'bode plot'!$C$1:$C$1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plot'!$C$2:$C$61</c:f>
              <c:numCache/>
            </c:numRef>
          </c:yVal>
          <c:smooth val="1"/>
        </c:ser>
        <c:ser>
          <c:idx val="2"/>
          <c:order val="2"/>
          <c:tx>
            <c:strRef>
              <c:f>'bode plot'!$D$1:$D$1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plot'!$D$2:$D$61</c:f>
              <c:numCache/>
            </c:numRef>
          </c:yVal>
          <c:smooth val="1"/>
        </c:ser>
        <c:ser>
          <c:idx val="3"/>
          <c:order val="3"/>
          <c:tx>
            <c:strRef>
              <c:f>'bode plot'!$E$1:$E$1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plot'!$E$2:$E$61</c:f>
              <c:numCache/>
            </c:numRef>
          </c:yVal>
          <c:smooth val="1"/>
        </c:ser>
        <c:ser>
          <c:idx val="4"/>
          <c:order val="4"/>
          <c:tx>
            <c:strRef>
              <c:f>'bode plot'!$F$1:$F$1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plot'!$F$2:$F$61</c:f>
              <c:numCache/>
            </c:numRef>
          </c:yVal>
          <c:smooth val="1"/>
        </c:ser>
        <c:ser>
          <c:idx val="5"/>
          <c:order val="5"/>
          <c:tx>
            <c:strRef>
              <c:f>'bode plot'!$G$1:$G$1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plot'!$G$2:$G$61</c:f>
              <c:numCache/>
            </c:numRef>
          </c:yVal>
          <c:smooth val="1"/>
        </c:ser>
        <c:ser>
          <c:idx val="6"/>
          <c:order val="6"/>
          <c:tx>
            <c:strRef>
              <c:f>'bode plot'!$H$1:$H$1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plot'!$H$2:$H$61</c:f>
              <c:numCache/>
            </c:numRef>
          </c:yVal>
          <c:smooth val="1"/>
        </c:ser>
        <c:ser>
          <c:idx val="7"/>
          <c:order val="7"/>
          <c:tx>
            <c:strRef>
              <c:f>'bode plot'!$I$1:$I$1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plot'!$I$2:$I$61</c:f>
              <c:numCache/>
            </c:numRef>
          </c:yVal>
          <c:smooth val="1"/>
        </c:ser>
        <c:ser>
          <c:idx val="8"/>
          <c:order val="8"/>
          <c:tx>
            <c:strRef>
              <c:f>'bode plot'!$J$1:$J$1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xVal>
            <c:numRef>
              <c:f>'bode plot'!$A$2:$A$61</c:f>
              <c:numCache/>
            </c:numRef>
          </c:xVal>
          <c:yVal>
            <c:numRef>
              <c:f>'bode plot'!$J$2:$J$61</c:f>
              <c:numCache/>
            </c:numRef>
          </c:yVal>
          <c:smooth val="1"/>
        </c:ser>
        <c:axId val="5124880"/>
        <c:axId val="46123921"/>
      </c:scatterChart>
      <c:val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At val="0"/>
        <c:crossBetween val="midCat"/>
        <c:dispUnits/>
      </c:val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0</xdr:row>
      <xdr:rowOff>38100</xdr:rowOff>
    </xdr:from>
    <xdr:to>
      <xdr:col>24</xdr:col>
      <xdr:colOff>438150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5859125" y="38100"/>
        <a:ext cx="113061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A5" sqref="A5"/>
    </sheetView>
  </sheetViews>
  <sheetFormatPr defaultColWidth="12.57421875" defaultRowHeight="12.75"/>
  <cols>
    <col min="1" max="1" width="148.8515625" style="0" customWidth="1"/>
    <col min="2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8" ht="12.75">
      <c r="A8" s="1" t="s">
        <v>6</v>
      </c>
    </row>
    <row r="9" ht="12.75">
      <c r="A9" s="2" t="s">
        <v>7</v>
      </c>
    </row>
    <row r="11" ht="12.75">
      <c r="A11" s="1" t="s">
        <v>8</v>
      </c>
    </row>
    <row r="12" ht="12.75">
      <c r="A12" s="2" t="s">
        <v>9</v>
      </c>
    </row>
    <row r="14" spans="1:2" ht="12.75">
      <c r="A14" s="3" t="s">
        <v>10</v>
      </c>
      <c r="B14" s="4" t="s">
        <v>11</v>
      </c>
    </row>
    <row r="15" spans="1:2" ht="12.75">
      <c r="A15" s="3" t="s">
        <v>12</v>
      </c>
      <c r="B15" s="4" t="s">
        <v>13</v>
      </c>
    </row>
    <row r="16" spans="1:2" ht="12.75">
      <c r="A16" s="3" t="s">
        <v>14</v>
      </c>
      <c r="B16" s="4" t="s">
        <v>15</v>
      </c>
    </row>
    <row r="17" spans="1:2" ht="12.75">
      <c r="A17" s="3" t="s">
        <v>16</v>
      </c>
      <c r="B17" s="4" t="s">
        <v>17</v>
      </c>
    </row>
    <row r="18" spans="1:2" ht="12.75">
      <c r="A18" s="5" t="s">
        <v>18</v>
      </c>
      <c r="B18" s="5"/>
    </row>
    <row r="19" spans="1:2" ht="12.75">
      <c r="A19" s="3" t="s">
        <v>19</v>
      </c>
      <c r="B19" s="4" t="s">
        <v>20</v>
      </c>
    </row>
    <row r="20" spans="1:2" ht="12.75">
      <c r="A20" s="3" t="s">
        <v>21</v>
      </c>
      <c r="B20" s="4" t="s">
        <v>22</v>
      </c>
    </row>
    <row r="21" spans="1:2" ht="12.75">
      <c r="A21" s="3" t="s">
        <v>23</v>
      </c>
      <c r="B21" s="4" t="s">
        <v>24</v>
      </c>
    </row>
    <row r="22" spans="1:2" ht="12.75">
      <c r="A22" s="3" t="s">
        <v>25</v>
      </c>
      <c r="B22" s="4" t="s">
        <v>26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&amp;L(c) H.-J. Heckert&amp;C&amp;F&amp;RS&amp;P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4" sqref="A14"/>
    </sheetView>
  </sheetViews>
  <sheetFormatPr defaultColWidth="12.57421875" defaultRowHeight="12.75"/>
  <cols>
    <col min="1" max="1" width="38.421875" style="6" customWidth="1"/>
    <col min="2" max="2" width="9.28125" style="4" customWidth="1"/>
    <col min="3" max="3" width="54.421875" style="3" customWidth="1"/>
    <col min="4" max="4" width="12.00390625" style="4" customWidth="1"/>
    <col min="5" max="5" width="39.00390625" style="7" customWidth="1"/>
    <col min="6" max="6" width="36.421875" style="3" customWidth="1"/>
    <col min="7" max="16384" width="11.57421875" style="3" customWidth="1"/>
  </cols>
  <sheetData>
    <row r="1" spans="1:5" ht="12.75">
      <c r="A1" s="8" t="s">
        <v>27</v>
      </c>
      <c r="C1"/>
      <c r="D1" s="9"/>
      <c r="E1" s="8" t="s">
        <v>28</v>
      </c>
    </row>
    <row r="2" spans="1:6" ht="12.75">
      <c r="A2" s="10">
        <v>10</v>
      </c>
      <c r="B2" s="11" t="s">
        <v>29</v>
      </c>
      <c r="C2" s="12" t="s">
        <v>30</v>
      </c>
      <c r="D2" s="11"/>
      <c r="E2" s="13">
        <f>A2</f>
        <v>10</v>
      </c>
      <c r="F2" s="12"/>
    </row>
    <row r="3" spans="1:6" ht="12.75">
      <c r="A3" s="14">
        <v>300</v>
      </c>
      <c r="B3" s="15" t="s">
        <v>31</v>
      </c>
      <c r="C3" s="16" t="s">
        <v>32</v>
      </c>
      <c r="D3" s="15" t="s">
        <v>33</v>
      </c>
      <c r="E3" s="17">
        <f>A3*1000</f>
        <v>300000</v>
      </c>
      <c r="F3" s="16"/>
    </row>
    <row r="4" spans="1:6" ht="12.75">
      <c r="A4" s="14">
        <v>33</v>
      </c>
      <c r="B4" s="18" t="s">
        <v>34</v>
      </c>
      <c r="C4" s="19" t="s">
        <v>35</v>
      </c>
      <c r="D4" s="18" t="s">
        <v>36</v>
      </c>
      <c r="E4" s="17">
        <f>A4/10^6</f>
        <v>3.3E-05</v>
      </c>
      <c r="F4" s="16"/>
    </row>
    <row r="5" spans="1:6" ht="12.75">
      <c r="A5" s="14">
        <v>1</v>
      </c>
      <c r="B5" s="15" t="s">
        <v>37</v>
      </c>
      <c r="C5" s="16" t="s">
        <v>38</v>
      </c>
      <c r="D5" s="15" t="s">
        <v>39</v>
      </c>
      <c r="E5" s="17">
        <f>A5/10^6</f>
        <v>1E-06</v>
      </c>
      <c r="F5" s="16"/>
    </row>
    <row r="6" spans="1:6" ht="12.75">
      <c r="A6" s="14">
        <v>10</v>
      </c>
      <c r="B6" s="15" t="s">
        <v>40</v>
      </c>
      <c r="C6" s="16" t="s">
        <v>41</v>
      </c>
      <c r="D6" s="15" t="s">
        <v>42</v>
      </c>
      <c r="E6" s="17">
        <f>A6/10^3</f>
        <v>0.01</v>
      </c>
      <c r="F6" s="16"/>
    </row>
    <row r="7" spans="1:6" ht="12.75">
      <c r="A7" s="14">
        <v>10</v>
      </c>
      <c r="B7" s="18" t="s">
        <v>43</v>
      </c>
      <c r="C7" s="16" t="s">
        <v>44</v>
      </c>
      <c r="D7" s="15" t="s">
        <v>45</v>
      </c>
      <c r="E7" s="17">
        <f>A7*10^3</f>
        <v>10000</v>
      </c>
      <c r="F7" s="16" t="s">
        <v>46</v>
      </c>
    </row>
    <row r="8" spans="1:6" ht="12.75">
      <c r="A8" s="20">
        <v>60</v>
      </c>
      <c r="B8" s="21" t="s">
        <v>47</v>
      </c>
      <c r="C8" s="22" t="s">
        <v>48</v>
      </c>
      <c r="D8" s="21" t="s">
        <v>49</v>
      </c>
      <c r="E8" s="23">
        <f>A8</f>
        <v>60</v>
      </c>
      <c r="F8" s="22"/>
    </row>
    <row r="9" spans="1:6" ht="12.75">
      <c r="A9" s="24"/>
      <c r="B9" s="5"/>
      <c r="C9" s="5"/>
      <c r="D9" s="5"/>
      <c r="E9" s="25"/>
      <c r="F9" s="5"/>
    </row>
    <row r="10" spans="1:3" ht="12.75">
      <c r="A10" s="26" t="s">
        <v>50</v>
      </c>
      <c r="C10" s="27" t="s">
        <v>51</v>
      </c>
    </row>
    <row r="11" spans="1:6" ht="12.75">
      <c r="A11" s="28">
        <f>E11/1000</f>
        <v>27.706136551917528</v>
      </c>
      <c r="B11" s="11" t="s">
        <v>31</v>
      </c>
      <c r="C11" s="12" t="s">
        <v>52</v>
      </c>
      <c r="D11" s="11" t="s">
        <v>53</v>
      </c>
      <c r="E11" s="13">
        <f>1/(2*3.1415*SQRT(E5*E4))</f>
        <v>27706.136551917527</v>
      </c>
      <c r="F11" s="12" t="s">
        <v>54</v>
      </c>
    </row>
    <row r="12" spans="1:6" ht="12.75">
      <c r="A12" s="29">
        <f>E12/1000</f>
        <v>15915.963711602739</v>
      </c>
      <c r="B12" s="15" t="s">
        <v>31</v>
      </c>
      <c r="C12" s="16" t="s">
        <v>55</v>
      </c>
      <c r="D12" s="15" t="s">
        <v>56</v>
      </c>
      <c r="E12" s="17">
        <f>1/(2*3.1415*E5*E6)</f>
        <v>15915963.711602738</v>
      </c>
      <c r="F12" s="16" t="s">
        <v>57</v>
      </c>
    </row>
    <row r="13" spans="1:6" ht="12.75">
      <c r="A13" s="29">
        <f>E13/1000</f>
        <v>664.055618114198</v>
      </c>
      <c r="B13" s="15" t="s">
        <v>31</v>
      </c>
      <c r="C13" s="16" t="s">
        <v>58</v>
      </c>
      <c r="D13" s="15" t="s">
        <v>59</v>
      </c>
      <c r="E13" s="17">
        <f>SQRT(E11*E12)</f>
        <v>664055.618114198</v>
      </c>
      <c r="F13" s="16"/>
    </row>
    <row r="14" spans="1:6" ht="12.75">
      <c r="A14" s="29">
        <f>A3/4</f>
        <v>75</v>
      </c>
      <c r="B14" s="15" t="s">
        <v>31</v>
      </c>
      <c r="C14" s="16" t="s">
        <v>60</v>
      </c>
      <c r="D14" s="15" t="s">
        <v>59</v>
      </c>
      <c r="E14" s="17"/>
      <c r="F14" s="16"/>
    </row>
    <row r="15" spans="1:6" ht="12.75">
      <c r="A15" s="20">
        <v>75</v>
      </c>
      <c r="B15" s="21" t="s">
        <v>31</v>
      </c>
      <c r="C15" s="22" t="s">
        <v>61</v>
      </c>
      <c r="D15" s="21" t="s">
        <v>59</v>
      </c>
      <c r="E15" s="23">
        <f>A15*1000</f>
        <v>75000</v>
      </c>
      <c r="F15" s="22"/>
    </row>
    <row r="16" spans="1:4" ht="12.75">
      <c r="A16"/>
      <c r="C16"/>
      <c r="D16"/>
    </row>
    <row r="17" spans="1:6" ht="12.75">
      <c r="A17" s="30"/>
      <c r="B17" s="31"/>
      <c r="C17" s="32" t="s">
        <v>62</v>
      </c>
      <c r="D17" s="31"/>
      <c r="E17" s="33"/>
      <c r="F17" s="34"/>
    </row>
    <row r="18" spans="1:6" ht="12.75">
      <c r="A18" s="28" t="str">
        <f>E18</f>
        <v>15.550425j</v>
      </c>
      <c r="B18" s="11" t="s">
        <v>63</v>
      </c>
      <c r="C18" s="12" t="s">
        <v>64</v>
      </c>
      <c r="D18" s="11" t="s">
        <v>65</v>
      </c>
      <c r="E18" s="13" t="str">
        <f>_XLL.KOMPLEXE(0,E15*2*3.1415*E4,"j")</f>
        <v>15.550425j</v>
      </c>
      <c r="F18" s="12" t="s">
        <v>66</v>
      </c>
    </row>
    <row r="19" spans="1:6" ht="12.75">
      <c r="A19" s="29" t="str">
        <f>E19</f>
        <v>-2.12212849488037j</v>
      </c>
      <c r="B19" s="15" t="s">
        <v>63</v>
      </c>
      <c r="C19" s="16" t="s">
        <v>67</v>
      </c>
      <c r="D19" s="15" t="s">
        <v>68</v>
      </c>
      <c r="E19" s="17" t="str">
        <f>_XLL.KOMPLEXE(0,-1/(E5*E15*2*3.1415),"j")</f>
        <v>-2.12212849488037j</v>
      </c>
      <c r="F19" s="16" t="s">
        <v>66</v>
      </c>
    </row>
    <row r="20" spans="1:6" ht="12.75">
      <c r="A20" s="29" t="str">
        <f>E20</f>
        <v>0.01-2.12212849488037j</v>
      </c>
      <c r="B20" s="15" t="s">
        <v>63</v>
      </c>
      <c r="C20" s="16" t="s">
        <v>69</v>
      </c>
      <c r="D20" s="15" t="s">
        <v>70</v>
      </c>
      <c r="E20" s="17" t="str">
        <f>_XLL.IMSUMME(E19,E6)</f>
        <v>0.01-2.12212849488037j</v>
      </c>
      <c r="F20" s="16" t="s">
        <v>66</v>
      </c>
    </row>
    <row r="21" spans="1:6" ht="12.75">
      <c r="A21" s="29" t="str">
        <f>E21</f>
        <v>-0.158033438585563-0.000862382982192907j</v>
      </c>
      <c r="B21" s="15" t="s">
        <v>29</v>
      </c>
      <c r="C21" s="16" t="s">
        <v>71</v>
      </c>
      <c r="D21" s="15" t="s">
        <v>72</v>
      </c>
      <c r="E21" s="17" t="str">
        <f>IMDIV(E20,_XLL.IMSUMME(E20,E18))</f>
        <v>-0.158033438585563-0.000862382982192907j</v>
      </c>
      <c r="F21" s="16" t="s">
        <v>66</v>
      </c>
    </row>
    <row r="22" spans="1:6" ht="12.75">
      <c r="A22" s="29">
        <f>E22</f>
        <v>0.15803579156502778</v>
      </c>
      <c r="B22" s="15" t="s">
        <v>29</v>
      </c>
      <c r="C22" s="16" t="s">
        <v>73</v>
      </c>
      <c r="D22" s="15" t="s">
        <v>74</v>
      </c>
      <c r="E22" s="17">
        <f>IMABS(E21)</f>
        <v>0.15803579156502778</v>
      </c>
      <c r="F22" s="16" t="s">
        <v>66</v>
      </c>
    </row>
    <row r="23" spans="1:6" ht="12.75">
      <c r="A23" s="29">
        <f>E23</f>
        <v>-179.61831285846114</v>
      </c>
      <c r="B23" s="15" t="s">
        <v>47</v>
      </c>
      <c r="C23" s="16" t="s">
        <v>75</v>
      </c>
      <c r="D23" s="15" t="s">
        <v>76</v>
      </c>
      <c r="E23" s="17">
        <f>(180/3.1428)*IMARGUMENT(E21)</f>
        <v>-179.61831285846114</v>
      </c>
      <c r="F23" s="16" t="s">
        <v>66</v>
      </c>
    </row>
    <row r="24" spans="1:6" ht="12.75">
      <c r="A24" s="35">
        <f>E24</f>
        <v>1.5803579156502778</v>
      </c>
      <c r="B24" s="21" t="s">
        <v>29</v>
      </c>
      <c r="C24" s="22" t="s">
        <v>77</v>
      </c>
      <c r="D24" s="21" t="s">
        <v>78</v>
      </c>
      <c r="E24" s="23">
        <f>E2*E22</f>
        <v>1.5803579156502778</v>
      </c>
      <c r="F24" s="22" t="s">
        <v>66</v>
      </c>
    </row>
    <row r="25" spans="1:4" ht="12.75">
      <c r="A25"/>
      <c r="C25"/>
      <c r="D25"/>
    </row>
    <row r="26" spans="3:4" ht="12.75">
      <c r="C26" s="27" t="s">
        <v>79</v>
      </c>
      <c r="D26" s="9"/>
    </row>
    <row r="27" spans="1:6" ht="12.75">
      <c r="A27" s="28">
        <f>E27</f>
        <v>149.61831285846114</v>
      </c>
      <c r="B27" s="11" t="s">
        <v>47</v>
      </c>
      <c r="C27" s="12" t="s">
        <v>80</v>
      </c>
      <c r="D27" s="11" t="s">
        <v>81</v>
      </c>
      <c r="E27" s="13">
        <f>E8-E23-90</f>
        <v>149.61831285846114</v>
      </c>
      <c r="F27" s="12" t="s">
        <v>82</v>
      </c>
    </row>
    <row r="28" spans="1:6" ht="12.75">
      <c r="A28" s="36">
        <f>E28</f>
        <v>56.201937845751</v>
      </c>
      <c r="B28" s="15" t="s">
        <v>83</v>
      </c>
      <c r="C28" s="16" t="s">
        <v>84</v>
      </c>
      <c r="D28" s="15" t="s">
        <v>85</v>
      </c>
      <c r="E28" s="37">
        <f>(TAN(3.1415*(45+E27/4)/180))^2</f>
        <v>56.201937845751</v>
      </c>
      <c r="F28" s="16" t="s">
        <v>86</v>
      </c>
    </row>
    <row r="29" spans="1:6" ht="12.75">
      <c r="A29" s="29">
        <f>E29/1000</f>
        <v>10.004274931182636</v>
      </c>
      <c r="B29" s="15" t="s">
        <v>31</v>
      </c>
      <c r="C29" s="16" t="s">
        <v>87</v>
      </c>
      <c r="D29" s="15" t="s">
        <v>88</v>
      </c>
      <c r="E29" s="17">
        <f>E15/SQRT(E28)</f>
        <v>10004.274931182636</v>
      </c>
      <c r="F29" s="16" t="s">
        <v>89</v>
      </c>
    </row>
    <row r="30" spans="1:6" ht="12.75">
      <c r="A30" s="35">
        <f>E30/1000</f>
        <v>562.2596378741314</v>
      </c>
      <c r="B30" s="21" t="s">
        <v>31</v>
      </c>
      <c r="C30" s="22" t="s">
        <v>90</v>
      </c>
      <c r="D30" s="21" t="s">
        <v>91</v>
      </c>
      <c r="E30" s="23">
        <f>E15*SQRT(E28)</f>
        <v>562259.6378741314</v>
      </c>
      <c r="F30" s="22" t="s">
        <v>89</v>
      </c>
    </row>
    <row r="31" spans="1:6" ht="12.75">
      <c r="A31"/>
      <c r="B31"/>
      <c r="C31"/>
      <c r="D31"/>
      <c r="E31"/>
      <c r="F31"/>
    </row>
    <row r="32" ht="12.75">
      <c r="C32" s="27" t="s">
        <v>92</v>
      </c>
    </row>
    <row r="33" spans="1:6" ht="12.75">
      <c r="A33" s="28">
        <f>E33/1000</f>
        <v>10</v>
      </c>
      <c r="B33" s="38" t="s">
        <v>43</v>
      </c>
      <c r="C33" s="39" t="s">
        <v>93</v>
      </c>
      <c r="D33" s="38" t="s">
        <v>94</v>
      </c>
      <c r="E33" s="13">
        <f>E7</f>
        <v>10000</v>
      </c>
      <c r="F33" s="39" t="s">
        <v>95</v>
      </c>
    </row>
    <row r="34" spans="1:6" ht="12.75">
      <c r="A34" s="29">
        <f>E34/1000</f>
        <v>0.18115306074838675</v>
      </c>
      <c r="B34" s="18" t="s">
        <v>43</v>
      </c>
      <c r="C34" s="19" t="s">
        <v>96</v>
      </c>
      <c r="D34" s="18" t="s">
        <v>97</v>
      </c>
      <c r="E34" s="17">
        <f>E7/(E28-1)</f>
        <v>181.15306074838674</v>
      </c>
      <c r="F34" s="19" t="s">
        <v>98</v>
      </c>
    </row>
    <row r="35" spans="1:6" ht="12.75">
      <c r="A35" s="29">
        <f>E35*10^9</f>
        <v>1.5626091228689727</v>
      </c>
      <c r="B35" s="18" t="s">
        <v>99</v>
      </c>
      <c r="C35" s="19" t="s">
        <v>100</v>
      </c>
      <c r="D35" s="18" t="s">
        <v>101</v>
      </c>
      <c r="E35" s="17">
        <f>1/(E30*2*3.1415*E34)</f>
        <v>1.5626091228689726E-09</v>
      </c>
      <c r="F35" s="19" t="s">
        <v>102</v>
      </c>
    </row>
    <row r="36" spans="1:6" ht="12.75">
      <c r="A36" s="29">
        <f>E36*10^9</f>
        <v>2.1221284948803647</v>
      </c>
      <c r="B36" s="18" t="s">
        <v>99</v>
      </c>
      <c r="C36" s="19"/>
      <c r="D36" s="18" t="s">
        <v>103</v>
      </c>
      <c r="E36" s="17">
        <f>E2/(2*3.1415*E15*E7)</f>
        <v>2.122128494880365E-09</v>
      </c>
      <c r="F36" s="19" t="s">
        <v>104</v>
      </c>
    </row>
    <row r="37" spans="1:6" ht="12.75">
      <c r="A37" s="29">
        <f>E37*10^9</f>
        <v>0.03775899152631803</v>
      </c>
      <c r="B37" s="18" t="s">
        <v>99</v>
      </c>
      <c r="C37" s="19" t="s">
        <v>105</v>
      </c>
      <c r="D37" s="18" t="s">
        <v>106</v>
      </c>
      <c r="E37" s="17">
        <f>E36*E29/(E30)</f>
        <v>3.775899152631803E-11</v>
      </c>
      <c r="F37" s="19" t="s">
        <v>107</v>
      </c>
    </row>
    <row r="38" spans="1:6" ht="12.75">
      <c r="A38" s="29">
        <f>E38*10^9</f>
        <v>2.0843695033540466</v>
      </c>
      <c r="B38" s="18" t="s">
        <v>99</v>
      </c>
      <c r="C38" s="19" t="s">
        <v>108</v>
      </c>
      <c r="D38" s="18" t="s">
        <v>109</v>
      </c>
      <c r="E38" s="17">
        <f>E36-E37</f>
        <v>2.0843695033540467E-09</v>
      </c>
      <c r="F38" s="19" t="s">
        <v>110</v>
      </c>
    </row>
    <row r="39" spans="1:6" ht="12.75">
      <c r="A39" s="35">
        <f>E39/1000</f>
        <v>7.632601910769992</v>
      </c>
      <c r="B39" s="40" t="s">
        <v>43</v>
      </c>
      <c r="C39" s="41" t="s">
        <v>111</v>
      </c>
      <c r="D39" s="40" t="s">
        <v>112</v>
      </c>
      <c r="E39" s="23">
        <f>1/(2*3.1415*E29*E38)</f>
        <v>7632.601910769992</v>
      </c>
      <c r="F39" s="41" t="s">
        <v>113</v>
      </c>
    </row>
    <row r="40" spans="1:4" ht="12.75">
      <c r="A40"/>
      <c r="C40"/>
      <c r="D40"/>
    </row>
    <row r="41" spans="1:4" ht="12.75">
      <c r="A41"/>
      <c r="C41"/>
      <c r="D41"/>
    </row>
    <row r="42" spans="1:4" ht="12.75">
      <c r="A42"/>
      <c r="C42"/>
      <c r="D42"/>
    </row>
    <row r="43" spans="1:5" s="5" customFormat="1" ht="12.75">
      <c r="A43"/>
      <c r="C43"/>
      <c r="D43"/>
      <c r="E43" s="42"/>
    </row>
    <row r="44" spans="1:4" ht="12.75">
      <c r="A44"/>
      <c r="C44"/>
      <c r="D44"/>
    </row>
    <row r="45" spans="1:4" ht="12.75">
      <c r="A45"/>
      <c r="C45"/>
      <c r="D45"/>
    </row>
    <row r="46" spans="1:4" ht="12.75">
      <c r="A46"/>
      <c r="C46"/>
      <c r="D46"/>
    </row>
    <row r="47" spans="1:4" ht="12.75">
      <c r="A47"/>
      <c r="C47"/>
      <c r="D47"/>
    </row>
    <row r="48" spans="1:5" s="5" customFormat="1" ht="12.75">
      <c r="A48" s="43"/>
      <c r="E48" s="42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&amp;L(c) H.-J. Heckert&amp;C&amp;F&amp;RS&amp;P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J1" sqref="J1"/>
    </sheetView>
  </sheetViews>
  <sheetFormatPr defaultColWidth="12.57421875" defaultRowHeight="12.75" outlineLevelRow="1"/>
  <cols>
    <col min="1" max="1" width="10.00390625" style="44" customWidth="1"/>
    <col min="2" max="2" width="13.28125" style="44" customWidth="1"/>
    <col min="3" max="3" width="6.421875" style="45" customWidth="1"/>
    <col min="4" max="4" width="23.7109375" style="44" customWidth="1"/>
    <col min="5" max="5" width="38.00390625" style="44" customWidth="1"/>
    <col min="6" max="6" width="22.8515625" style="44" customWidth="1"/>
    <col min="7" max="8" width="36.8515625" style="44" customWidth="1"/>
    <col min="9" max="9" width="38.421875" style="44" customWidth="1"/>
    <col min="10" max="10" width="12.421875" style="44" customWidth="1"/>
    <col min="11" max="16384" width="11.57421875" style="44" customWidth="1"/>
  </cols>
  <sheetData>
    <row r="1" spans="1:9" ht="12.75">
      <c r="A1" s="44" t="s">
        <v>114</v>
      </c>
      <c r="B1" s="46" t="s">
        <v>115</v>
      </c>
      <c r="C1" s="45" t="s">
        <v>116</v>
      </c>
      <c r="D1" s="47" t="s">
        <v>117</v>
      </c>
      <c r="E1" s="47" t="s">
        <v>118</v>
      </c>
      <c r="F1" s="47" t="s">
        <v>119</v>
      </c>
      <c r="G1" s="47" t="s">
        <v>120</v>
      </c>
      <c r="H1" s="47" t="s">
        <v>121</v>
      </c>
      <c r="I1" s="47" t="s">
        <v>122</v>
      </c>
    </row>
    <row r="2" spans="1:9" ht="12.75" outlineLevel="1">
      <c r="A2" s="17">
        <v>1000</v>
      </c>
      <c r="B2" s="23">
        <f>IMABS(I2)</f>
        <v>0.15961429427096022</v>
      </c>
      <c r="C2" s="48">
        <f>(180/3.1428)*IMARGUMENT(I2)</f>
        <v>-168.41008737656122</v>
      </c>
      <c r="D2" s="17" t="str">
        <f>_XLL.KOMPLEXE(1,A2/f_zz,"j")</f>
        <v>1+0.0999572689554011j</v>
      </c>
      <c r="E2" s="17" t="str">
        <f>_XLL.IMPRODUKT(D2,D2)</f>
        <v>0.990008544382978+0.199914537910802j</v>
      </c>
      <c r="F2" s="17" t="str">
        <f>_XLL.KOMPLEXE(1,A2/f_pp,"j")</f>
        <v>1+0.00177853776554358j</v>
      </c>
      <c r="G2" s="17" t="str">
        <f>IMDIV(1,F2)</f>
        <v>0.999996836813422-0.00177853213969679j</v>
      </c>
      <c r="H2" s="17" t="str">
        <f>_XLL.IMPRODUKT(G2,G2)</f>
        <v>0.999990510460278-0.0035570530277356j</v>
      </c>
      <c r="I2" s="17" t="str">
        <f>_XLL.IMPRODUKT(g_rlc,E2,H2)</f>
        <v>-0.156395984073747-0.0318907369187504j</v>
      </c>
    </row>
    <row r="3" spans="1:9" ht="12.75">
      <c r="A3" s="44">
        <f>1.1*A2</f>
        <v>1100</v>
      </c>
      <c r="B3" s="23">
        <f>IMABS(I3)</f>
        <v>0.15994577857046113</v>
      </c>
      <c r="C3" s="48">
        <f>(180/3.1428)*IMARGUMENT(I3)</f>
        <v>-167.29795830036585</v>
      </c>
      <c r="D3" s="17" t="str">
        <f>_XLL.KOMPLEXE(1,A3/f_zz,"j")</f>
        <v>1+0.109952995850941j</v>
      </c>
      <c r="E3" s="17" t="str">
        <f>_XLL.IMPRODUKT(D3,D3)</f>
        <v>0.987910338703403+0.219905991701882j</v>
      </c>
      <c r="F3" s="17" t="str">
        <f>_XLL.KOMPLEXE(1,A3/f_pp,"j")</f>
        <v>1+0.00195639154209794j</v>
      </c>
      <c r="G3" s="17" t="str">
        <f>IMDIV(1,F3)</f>
        <v>0.999996172546784-0.00195638405410084j</v>
      </c>
      <c r="H3" s="17" t="str">
        <f>_XLL.IMPRODUKT(G3,G3)</f>
        <v>0.99998851766965-0.0039127531322648j</v>
      </c>
      <c r="I3" s="17" t="str">
        <f>_XLL.IMPRODUKT(g_rlc,E3,H3)</f>
        <v>-0.156070745628837-0.0349939200629172j</v>
      </c>
    </row>
    <row r="4" spans="1:9" ht="12.75">
      <c r="A4" s="44">
        <f>1.1*A3</f>
        <v>1210</v>
      </c>
      <c r="B4" s="23">
        <f>IMABS(I4)</f>
        <v>0.16034687398403394</v>
      </c>
      <c r="C4" s="48">
        <f>(180/3.1428)*IMARGUMENT(I4)</f>
        <v>-166.07746207462026</v>
      </c>
      <c r="D4" s="17" t="str">
        <f>_XLL.KOMPLEXE(1,A4/f_zz,"j")</f>
        <v>1+0.120948295436035j</v>
      </c>
      <c r="E4" s="17" t="str">
        <f>_XLL.IMPRODUKT(D4,D4)</f>
        <v>0.985371509831118+0.24189659087207j</v>
      </c>
      <c r="F4" s="17" t="str">
        <f>_XLL.KOMPLEXE(1,A4/f_pp,"j")</f>
        <v>1+0.00215203069630773j</v>
      </c>
      <c r="G4" s="17" t="str">
        <f>IMDIV(1,F4)</f>
        <v>0.99999536878533-0.0021520207297916j</v>
      </c>
      <c r="H4" s="17" t="str">
        <f>_XLL.IMPRODUKT(G4,G4)</f>
        <v>0.999986106398887-0.00430402152664325j</v>
      </c>
      <c r="I4" s="17" t="str">
        <f>_XLL.IMPRODUKT(g_rlc,E4,H4)</f>
        <v>-0.1556790703205-0.0384076432575143j</v>
      </c>
    </row>
    <row r="5" spans="1:9" ht="12.75">
      <c r="A5" s="44">
        <f>1.1*A4</f>
        <v>1331</v>
      </c>
      <c r="B5" s="23">
        <f>IMABS(I5)</f>
        <v>0.1608321985723659</v>
      </c>
      <c r="C5" s="48">
        <f>(180/3.1428)*IMARGUMENT(I5)</f>
        <v>-164.73868480495082</v>
      </c>
      <c r="D5" s="17" t="str">
        <f>_XLL.KOMPLEXE(1,A5/f_zz,"j")</f>
        <v>1+0.133043124979639j</v>
      </c>
      <c r="E5" s="17" t="str">
        <f>_XLL.IMPRODUKT(D5,D5)</f>
        <v>0.982299526895652+0.266086249959278j</v>
      </c>
      <c r="F5" s="17" t="str">
        <f>_XLL.KOMPLEXE(1,A5/f_pp,"j")</f>
        <v>1+0.0023672337659385j</v>
      </c>
      <c r="G5" s="17" t="str">
        <f>IMDIV(1,F5)</f>
        <v>0.9999943962357-0.00236722050051843j</v>
      </c>
      <c r="H5" s="17" t="str">
        <f>_XLL.IMPRODUKT(G5,G5)</f>
        <v>0.999983188769904-0.0047344144703454j</v>
      </c>
      <c r="I5" s="17" t="str">
        <f>_XLL.IMPRODUKT(g_rlc,E5,H5)</f>
        <v>-0.155207193073-0.0421630562936491j</v>
      </c>
    </row>
    <row r="6" spans="1:9" ht="12.75">
      <c r="A6" s="44">
        <f>1.1*A5</f>
        <v>1464.1000000000001</v>
      </c>
      <c r="B6" s="23">
        <f>IMABS(I6)</f>
        <v>0.16141944006206146</v>
      </c>
      <c r="C6" s="48">
        <f>(180/3.1428)*IMARGUMENT(I6)</f>
        <v>-163.2710152433899</v>
      </c>
      <c r="D6" s="17" t="str">
        <f>_XLL.KOMPLEXE(1,A6/f_zz,"j")</f>
        <v>1+0.146347437477603j</v>
      </c>
      <c r="E6" s="17" t="str">
        <f>_XLL.IMPRODUKT(D6,D6)</f>
        <v>0.978582427543739+0.292694874955206j</v>
      </c>
      <c r="F6" s="17" t="str">
        <f>_XLL.KOMPLEXE(1,A6/f_pp,"j")</f>
        <v>1+0.00260395714253236j</v>
      </c>
      <c r="G6" s="17" t="str">
        <f>IMDIV(1,F6)</f>
        <v>0.999993219453176-0.00260393948627903j</v>
      </c>
      <c r="H6" s="17" t="str">
        <f>_XLL.IMPRODUKT(G6,G6)</f>
        <v>0.99997965845148-0.00520784366029084j</v>
      </c>
      <c r="I6" s="17" t="str">
        <f>_XLL.IMPRODUKT(g_rlc,E6,H6)</f>
        <v>-0.154638477006919-0.0462944603481889j</v>
      </c>
    </row>
    <row r="7" spans="1:9" ht="12.75">
      <c r="A7" s="44">
        <f>1.1*A6</f>
        <v>1610.5100000000002</v>
      </c>
      <c r="B7" s="23">
        <f>IMABS(I7)</f>
        <v>0.16213000041663317</v>
      </c>
      <c r="C7" s="48">
        <f>(180/3.1428)*IMARGUMENT(I7)</f>
        <v>-161.66316564715012</v>
      </c>
      <c r="D7" s="17" t="str">
        <f>_XLL.KOMPLEXE(1,A7/f_zz,"j")</f>
        <v>1+0.160982181225363j</v>
      </c>
      <c r="E7" s="17" t="str">
        <f>_XLL.IMPRODUKT(D7,D7)</f>
        <v>0.974084737327924+0.321964362450726j</v>
      </c>
      <c r="F7" s="17" t="str">
        <f>_XLL.KOMPLEXE(1,A7/f_pp,"j")</f>
        <v>1+0.00286435285678559j</v>
      </c>
      <c r="G7" s="17" t="str">
        <f>IMDIV(1,F7)</f>
        <v>0.999991795550025-0.00286432935634587j</v>
      </c>
      <c r="H7" s="17" t="str">
        <f>_XLL.IMPRODUKT(G7,G7)</f>
        <v>0.999975386784702-0.00572861171219791j</v>
      </c>
      <c r="I7" s="17" t="str">
        <f>_XLL.IMPRODUKT(g_rlc,E7,H7)</f>
        <v>-0.153952812349251-0.0508396361597305j</v>
      </c>
    </row>
    <row r="8" spans="1:9" ht="12.75">
      <c r="A8" s="44">
        <f>1.1*A7</f>
        <v>1771.5610000000004</v>
      </c>
      <c r="B8" s="23">
        <f>IMABS(I8)</f>
        <v>0.16298977574008064</v>
      </c>
      <c r="C8" s="48">
        <f>(180/3.1428)*IMARGUMENT(I8)</f>
        <v>-159.90322081858565</v>
      </c>
      <c r="D8" s="17" t="str">
        <f>_XLL.KOMPLEXE(1,A8/f_zz,"j")</f>
        <v>1+0.177080399347899j</v>
      </c>
      <c r="E8" s="17" t="str">
        <f>_XLL.IMPRODUKT(D8,D8)</f>
        <v>0.968642532166789+0.354160798695798j</v>
      </c>
      <c r="F8" s="17" t="str">
        <f>_XLL.KOMPLEXE(1,A8/f_pp,"j")</f>
        <v>1+0.00315078814246415j</v>
      </c>
      <c r="G8" s="17" t="str">
        <f>IMDIV(1,F8)</f>
        <v>0.999990072632635-0.00315075686343277j</v>
      </c>
      <c r="H8" s="17" t="str">
        <f>_XLL.IMPRODUKT(G8,G8)</f>
        <v>0.99997021809501-0.00630145116942382j</v>
      </c>
      <c r="I8" s="17" t="str">
        <f>_XLL.IMPRODUKT(g_rlc,E8,H8)</f>
        <v>-0.153125889365048-0.0558402095444211j</v>
      </c>
    </row>
    <row r="9" spans="1:9" ht="12.75">
      <c r="A9" s="44">
        <f>1.1*A8</f>
        <v>1948.7171000000005</v>
      </c>
      <c r="B9" s="23">
        <f>IMABS(I9)</f>
        <v>0.16403009992022446</v>
      </c>
      <c r="C9" s="48">
        <f>(180/3.1428)*IMARGUMENT(I9)</f>
        <v>-157.9787246027997</v>
      </c>
      <c r="D9" s="17" t="str">
        <f>_XLL.KOMPLEXE(1,A9/f_zz,"j")</f>
        <v>1+0.194788439282689j</v>
      </c>
      <c r="E9" s="17" t="str">
        <f>_XLL.IMPRODUKT(D9,D9)</f>
        <v>0.962057463921814+0.389576878565378j</v>
      </c>
      <c r="F9" s="17" t="str">
        <f>_XLL.KOMPLEXE(1,A9/f_pp,"j")</f>
        <v>1+0.00346586695671057j</v>
      </c>
      <c r="G9" s="17" t="str">
        <f>IMDIV(1,F9)</f>
        <v>0.99998798791053-0.0034658253244066j</v>
      </c>
      <c r="H9" s="17" t="str">
        <f>_XLL.IMPRODUKT(G9,G9)</f>
        <v>0.999963964020171-0.00693156738520543j</v>
      </c>
      <c r="I9" s="17" t="str">
        <f>_XLL.IMPRODUKT(g_rlc,E9,H9)</f>
        <v>-0.152128318905402-0.0613420595257049j</v>
      </c>
    </row>
    <row r="10" spans="1:9" ht="12.75">
      <c r="A10" s="44">
        <f>1.1*A9</f>
        <v>2143.5888100000006</v>
      </c>
      <c r="B10" s="23">
        <f>IMABS(I10)</f>
        <v>0.16528888637860278</v>
      </c>
      <c r="C10" s="48">
        <f>(180/3.1428)*IMARGUMENT(I10)</f>
        <v>-155.87681502694517</v>
      </c>
      <c r="D10" s="17" t="str">
        <f>_XLL.KOMPLEXE(1,A10/f_zz,"j")</f>
        <v>1+0.214267283210958j</v>
      </c>
      <c r="E10" s="17" t="str">
        <f>_XLL.IMPRODUKT(D10,D10)</f>
        <v>0.954089531345395+0.428534566421916j</v>
      </c>
      <c r="F10" s="17" t="str">
        <f>_XLL.KOMPLEXE(1,A10/f_pp,"j")</f>
        <v>1+0.00381245365238162j</v>
      </c>
      <c r="G10" s="17" t="str">
        <f>IMDIV(1,F10)</f>
        <v>0.999985465408406-0.00381239823992481j</v>
      </c>
      <c r="H10" s="17" t="str">
        <f>_XLL.IMPRODUKT(G10,G10)</f>
        <v>0.999956396647727-0.0076246856565468j</v>
      </c>
      <c r="I10" s="17" t="str">
        <f>_XLL.IMPRODUKT(g_rlc,E10,H10)</f>
        <v>-0.150924568638632-0.067395775398177j</v>
      </c>
    </row>
    <row r="11" spans="1:9" ht="12.75">
      <c r="A11" s="44">
        <f>1.1*A10</f>
        <v>2357.9476910000008</v>
      </c>
      <c r="B11" s="23">
        <f>IMABS(I11)</f>
        <v>0.16681200950211747</v>
      </c>
      <c r="C11" s="48">
        <f>(180/3.1428)*IMARGUMENT(I11)</f>
        <v>-153.58442112762796</v>
      </c>
      <c r="D11" s="17" t="str">
        <f>_XLL.KOMPLEXE(1,A11/f_zz,"j")</f>
        <v>1+0.235694011532054j</v>
      </c>
      <c r="E11" s="17" t="str">
        <f>_XLL.IMPRODUKT(D11,D11)</f>
        <v>0.944448332927928+0.471388023064108j</v>
      </c>
      <c r="F11" s="17" t="str">
        <f>_XLL.KOMPLEXE(1,A11/f_pp,"j")</f>
        <v>1+0.00419369901761978j</v>
      </c>
      <c r="G11" s="17" t="str">
        <f>IMDIV(1,F11)</f>
        <v>0.999982413197851-0.00419362526386488j</v>
      </c>
      <c r="H11" s="17" t="str">
        <f>_XLL.IMPRODUKT(G11,G11)</f>
        <v>0.999947240212144-0.00838710302281416j</v>
      </c>
      <c r="I11" s="17" t="str">
        <f>_XLL.IMPRODUKT(g_rlc,E11,H11)</f>
        <v>-0.14947167635019-0.0740571703699147j</v>
      </c>
    </row>
    <row r="12" spans="1:9" ht="12.75">
      <c r="A12" s="44">
        <f>1.1*A11</f>
        <v>2593.742460100001</v>
      </c>
      <c r="B12" s="23">
        <f>IMABS(I12)</f>
        <v>0.1686549760498321</v>
      </c>
      <c r="C12" s="48">
        <f>(180/3.1428)*IMARGUMENT(I12)</f>
        <v>-151.08853602312536</v>
      </c>
      <c r="D12" s="17" t="str">
        <f>_XLL.KOMPLEXE(1,A12/f_zz,"j")</f>
        <v>1+0.25926341268526j</v>
      </c>
      <c r="E12" s="17" t="str">
        <f>_XLL.IMPRODUKT(D12,D12)</f>
        <v>0.932782482842793+0.51852682537052j</v>
      </c>
      <c r="F12" s="17" t="str">
        <f>_XLL.KOMPLEXE(1,A12/f_pp,"j")</f>
        <v>1+0.00461306891938176j</v>
      </c>
      <c r="G12" s="17" t="str">
        <f>IMDIV(1,F12)</f>
        <v>0.999978720047991-0.00461297075349654j</v>
      </c>
      <c r="H12" s="17" t="str">
        <f>_XLL.IMPRODUKT(G12,G12)</f>
        <v>0.999936161049646-0.00922574517940057j</v>
      </c>
      <c r="I12" s="17" t="str">
        <f>_XLL.IMPRODUKT(g_rlc,E12,H12)</f>
        <v>-0.147717693623394-0.0813878611154915j</v>
      </c>
    </row>
    <row r="13" spans="1:9" ht="12.75">
      <c r="A13" s="44">
        <f>1.1*A12</f>
        <v>2853.1167061100014</v>
      </c>
      <c r="B13" s="23">
        <f>IMABS(I13)</f>
        <v>0.1708849473714622</v>
      </c>
      <c r="C13" s="48">
        <f>(180/3.1428)*IMARGUMENT(I13)</f>
        <v>-148.37658145798798</v>
      </c>
      <c r="D13" s="17" t="str">
        <f>_XLL.KOMPLEXE(1,A13/f_zz,"j")</f>
        <v>1+0.285189753953786j</v>
      </c>
      <c r="E13" s="17" t="str">
        <f>_XLL.IMPRODUKT(D13,D13)</f>
        <v>0.918666804239779+0.570379507907572j</v>
      </c>
      <c r="F13" s="17" t="str">
        <f>_XLL.KOMPLEXE(1,A13/f_pp,"j")</f>
        <v>1+0.00507437581131994j</v>
      </c>
      <c r="G13" s="17" t="str">
        <f>IMDIV(1,F13)</f>
        <v>0.999974251373134-0.0050742451531106j</v>
      </c>
      <c r="H13" s="17" t="str">
        <f>_XLL.IMPRODUKT(G13,G13)</f>
        <v>0.999922755445386-0.0101482289965311j</v>
      </c>
      <c r="I13" s="17" t="str">
        <f>_XLL.IMPRODUKT(g_rlc,E13,H13)</f>
        <v>-0.145599803460281-0.0894559247365703j</v>
      </c>
    </row>
    <row r="14" spans="1:9" ht="12.75">
      <c r="A14" s="44">
        <f>1.1*A13</f>
        <v>3138.4283767210018</v>
      </c>
      <c r="B14" s="23">
        <f>IMABS(I14)</f>
        <v>0.1735831860227616</v>
      </c>
      <c r="C14" s="48">
        <f>(180/3.1428)*IMARGUMENT(I14)</f>
        <v>-145.43687816844812</v>
      </c>
      <c r="D14" s="17" t="str">
        <f>_XLL.KOMPLEXE(1,A14/f_zz,"j")</f>
        <v>1+0.313708729349164j</v>
      </c>
      <c r="E14" s="17" t="str">
        <f>_XLL.IMPRODUKT(D14,D14)</f>
        <v>0.901586833130133+0.627417458698328j</v>
      </c>
      <c r="F14" s="17" t="str">
        <f>_XLL.KOMPLEXE(1,A14/f_pp,"j")</f>
        <v>1+0.00558181339245193j</v>
      </c>
      <c r="G14" s="17" t="str">
        <f>IMDIV(1,F14)</f>
        <v>0.999968844329958-0.00558163948731564j</v>
      </c>
      <c r="H14" s="17" t="str">
        <f>_XLL.IMPRODUKT(G14,G14)</f>
        <v>0.999906534931225-0.011162931175195j</v>
      </c>
      <c r="I14" s="17" t="str">
        <f>_XLL.IMPRODUKT(g_rlc,E14,H14)</f>
        <v>-0.143042043624536-0.0983366474185946j</v>
      </c>
    </row>
    <row r="15" spans="1:9" ht="12.75">
      <c r="A15" s="44">
        <f>1.1*A14</f>
        <v>3452.271214393102</v>
      </c>
      <c r="B15" s="23">
        <f>IMABS(I15)</f>
        <v>0.17684801577632053</v>
      </c>
      <c r="C15" s="48">
        <f>(180/3.1428)*IMARGUMENT(I15)</f>
        <v>-142.25923303950995</v>
      </c>
      <c r="D15" s="17" t="str">
        <f>_XLL.KOMPLEXE(1,A15/f_zz,"j")</f>
        <v>1+0.345079602284081j</v>
      </c>
      <c r="E15" s="17" t="str">
        <f>_XLL.IMPRODUKT(D15,D15)</f>
        <v>0.88092006808746+0.690159204568162j</v>
      </c>
      <c r="F15" s="17" t="str">
        <f>_XLL.KOMPLEXE(1,A15/f_pp,"j")</f>
        <v>1+0.00613999473169713j</v>
      </c>
      <c r="G15" s="17" t="str">
        <f>IMDIV(1,F15)</f>
        <v>0.999962301885896-0.00613976326547514j</v>
      </c>
      <c r="H15" s="17" t="str">
        <f>_XLL.IMPRODUKT(G15,G15)</f>
        <v>0.999886908499983-0.012279063615958j</v>
      </c>
      <c r="I15" s="17" t="str">
        <f>_XLL.IMPRODUKT(g_rlc,E15,H15)</f>
        <v>-0.139952553272368-0.108113382689502j</v>
      </c>
    </row>
    <row r="16" spans="1:9" ht="12.75">
      <c r="A16" s="44">
        <f>1.1*A15</f>
        <v>3797.4983358324125</v>
      </c>
      <c r="B16" s="23">
        <f>IMABS(I16)</f>
        <v>0.18079840265811573</v>
      </c>
      <c r="C16" s="48">
        <f>(180/3.1428)*IMARGUMENT(I16)</f>
        <v>-138.83564701401895</v>
      </c>
      <c r="D16" s="17" t="str">
        <f>_XLL.KOMPLEXE(1,A16/f_zz,"j")</f>
        <v>1+0.379587562512489j</v>
      </c>
      <c r="E16" s="17" t="str">
        <f>_XLL.IMPRODUKT(D16,D16)</f>
        <v>0.855913282385827+0.759175125024978j</v>
      </c>
      <c r="F16" s="17" t="str">
        <f>_XLL.KOMPLEXE(1,A16/f_pp,"j")</f>
        <v>1+0.00675399420486684j</v>
      </c>
      <c r="G16" s="17" t="str">
        <f>IMDIV(1,F16)</f>
        <v>0.999954385643045-0.00675368612576431j</v>
      </c>
      <c r="H16" s="17" t="str">
        <f>_XLL.IMPRODUKT(G16,G16)</f>
        <v>0.999863161090474-0.0135067561214292j</v>
      </c>
      <c r="I16" s="17" t="str">
        <f>_XLL.IMPRODUKT(g_rlc,E16,H16)</f>
        <v>-0.136220243286469-0.118878541893402j</v>
      </c>
    </row>
    <row r="17" spans="1:9" ht="12.75">
      <c r="A17" s="44">
        <f>1.1*A16</f>
        <v>4177.248169415654</v>
      </c>
      <c r="B17" s="23">
        <f>IMABS(I17)</f>
        <v>0.1855782871576874</v>
      </c>
      <c r="C17" s="48">
        <f>(180/3.1428)*IMARGUMENT(I17)</f>
        <v>-135.16113592126305</v>
      </c>
      <c r="D17" s="17" t="str">
        <f>_XLL.KOMPLEXE(1,A17/f_zz,"j")</f>
        <v>1+0.417546318763738j</v>
      </c>
      <c r="E17" s="17" t="str">
        <f>_XLL.IMPRODUKT(D17,D17)</f>
        <v>0.825655071686851+0.835092637527476j</v>
      </c>
      <c r="F17" s="17" t="str">
        <f>_XLL.KOMPLEXE(1,A17/f_pp,"j")</f>
        <v>1+0.00742939362535353j</v>
      </c>
      <c r="G17" s="17" t="str">
        <f>IMDIV(1,F17)</f>
        <v>0.999944807156778-0.00742898357599593j</v>
      </c>
      <c r="H17" s="17" t="str">
        <f>_XLL.IMPRODUKT(G17,G17)</f>
        <v>0.999834427562834-0.0148571470985403j</v>
      </c>
      <c r="I17" s="17" t="str">
        <f>_XLL.IMPRODUKT(g_rlc,E17,H17)</f>
        <v>-0.131710770049974-0.130734745638732j</v>
      </c>
    </row>
    <row r="18" spans="1:9" ht="12.75">
      <c r="A18" s="44">
        <f>1.1*A17</f>
        <v>4594.97298635722</v>
      </c>
      <c r="B18" s="23">
        <f>IMABS(I18)</f>
        <v>0.191361824966852</v>
      </c>
      <c r="C18" s="48">
        <f>(180/3.1428)*IMARGUMENT(I18)</f>
        <v>-131.23463900533184</v>
      </c>
      <c r="D18" s="17" t="str">
        <f>_XLL.KOMPLEXE(1,A18/f_zz,"j")</f>
        <v>1+0.459300950640111j</v>
      </c>
      <c r="E18" s="17" t="str">
        <f>_XLL.IMPRODUKT(D18,D18)</f>
        <v>0.78904263674109+0.918601901280222j</v>
      </c>
      <c r="F18" s="17" t="str">
        <f>_XLL.KOMPLEXE(1,A18/f_pp,"j")</f>
        <v>1+0.00817233298788888j</v>
      </c>
      <c r="G18" s="17" t="str">
        <f>IMDIV(1,F18)</f>
        <v>0.999933217433744-0.00817178721851965j</v>
      </c>
      <c r="H18" s="17" t="str">
        <f>_XLL.IMPRODUKT(G18,G18)</f>
        <v>0.999799661221054-0.0163424829711966j</v>
      </c>
      <c r="I18" s="17" t="str">
        <f>_XLL.IMPRODUKT(g_rlc,E18,H18)</f>
        <v>-0.126261667485853-0.143796173030912j</v>
      </c>
    </row>
    <row r="19" spans="1:9" ht="12.75">
      <c r="A19" s="44">
        <f>1.1*A18</f>
        <v>5054.470284992943</v>
      </c>
      <c r="B19" s="23">
        <f>IMABS(I19)</f>
        <v>0.19835972646470754</v>
      </c>
      <c r="C19" s="48">
        <f>(180/3.1428)*IMARGUMENT(I19)</f>
        <v>-127.05996703940667</v>
      </c>
      <c r="D19" s="17" t="str">
        <f>_XLL.KOMPLEXE(1,A19/f_zz,"j")</f>
        <v>1+0.505231045704123j</v>
      </c>
      <c r="E19" s="17" t="str">
        <f>_XLL.IMPRODUKT(D19,D19)</f>
        <v>0.744741590456719+1.01046209140825j</v>
      </c>
      <c r="F19" s="17" t="str">
        <f>_XLL.KOMPLEXE(1,A19/f_pp,"j")</f>
        <v>1+0.00898956628667777j</v>
      </c>
      <c r="G19" s="17" t="str">
        <f>IMDIV(1,F19)</f>
        <v>0.999919194228078-0.00898883987783473j</v>
      </c>
      <c r="H19" s="17" t="str">
        <f>_XLL.IMPRODUKT(G19,G19)</f>
        <v>0.99975759574338-0.0179762270553794j</v>
      </c>
      <c r="I19" s="17" t="str">
        <f>_XLL.IMPRODUKT(g_rlc,E19,H19)</f>
        <v>-0.119676462203969-0.158190156070141j</v>
      </c>
    </row>
    <row r="20" spans="1:9" ht="12.75">
      <c r="A20" s="44">
        <f>1.1*A19</f>
        <v>5559.917313492238</v>
      </c>
      <c r="B20" s="23">
        <f>IMABS(I20)</f>
        <v>0.20682692484654855</v>
      </c>
      <c r="C20" s="48">
        <f>(180/3.1428)*IMARGUMENT(I20)</f>
        <v>-122.64671522789294</v>
      </c>
      <c r="D20" s="17" t="str">
        <f>_XLL.KOMPLEXE(1,A20/f_zz,"j")</f>
        <v>1+0.555754150274535j</v>
      </c>
      <c r="E20" s="17" t="str">
        <f>_XLL.IMPRODUKT(D20,D20)</f>
        <v>0.691137324452629+1.11150830054907j</v>
      </c>
      <c r="F20" s="17" t="str">
        <f>_XLL.KOMPLEXE(1,A20/f_pp,"j")</f>
        <v>1+0.00988852291534555j</v>
      </c>
      <c r="G20" s="17" t="str">
        <f>IMDIV(1,F20)</f>
        <v>0.99990222667511-0.00988755608158187j</v>
      </c>
      <c r="H20" s="17" t="str">
        <f>_XLL.IMPRODUKT(G20,G20)</f>
        <v>0.999706699144577-0.0197731786846975j</v>
      </c>
      <c r="I20" s="17" t="str">
        <f>_XLL.IMPRODUKT(g_rlc,E20,H20)</f>
        <v>-0.111717560552899-0.174059080503113j</v>
      </c>
    </row>
    <row r="21" spans="1:9" ht="12.75">
      <c r="A21" s="44">
        <f>1.1*A20</f>
        <v>6115.909044841462</v>
      </c>
      <c r="B21" s="23">
        <f>IMABS(I21)</f>
        <v>0.21707185068379314</v>
      </c>
      <c r="C21" s="48">
        <f>(180/3.1428)*IMARGUMENT(I21)</f>
        <v>-118.01103965863763</v>
      </c>
      <c r="D21" s="17" t="str">
        <f>_XLL.KOMPLEXE(1,A21/f_zz,"j")</f>
        <v>1+0.611329565301989j</v>
      </c>
      <c r="E21" s="17" t="str">
        <f>_XLL.IMPRODUKT(D21,D21)</f>
        <v>0.626276162587681+1.22265913060398j</v>
      </c>
      <c r="F21" s="17" t="str">
        <f>_XLL.KOMPLEXE(1,A21/f_pp,"j")</f>
        <v>1+0.0108773752068801j</v>
      </c>
      <c r="G21" s="17" t="str">
        <f>IMDIV(1,F21)</f>
        <v>0.999881696705934-0.0108760883775623j</v>
      </c>
      <c r="H21" s="17" t="str">
        <f>_XLL.IMPRODUKT(G21,G21)</f>
        <v>0.999645118109141-0.0217496034009614j</v>
      </c>
      <c r="I21" s="17" t="str">
        <f>_XLL.IMPRODUKT(g_rlc,E21,H21)</f>
        <v>-0.102097653102637-0.191562672747643j</v>
      </c>
    </row>
    <row r="22" spans="1:9" ht="12.75">
      <c r="A22" s="44">
        <f>1.1*A21</f>
        <v>6727.499949325608</v>
      </c>
      <c r="B22" s="23">
        <f>IMABS(I22)</f>
        <v>0.22946764846769901</v>
      </c>
      <c r="C22" s="48">
        <f>(180/3.1428)*IMARGUMENT(I22)</f>
        <v>-113.17617647454618</v>
      </c>
      <c r="D22" s="17" t="str">
        <f>_XLL.KOMPLEXE(1,A22/f_zz,"j")</f>
        <v>1+0.672462521832187j</v>
      </c>
      <c r="E22" s="17" t="str">
        <f>_XLL.IMPRODUKT(D22,D22)</f>
        <v>0.547794156731096+1.34492504366437j</v>
      </c>
      <c r="F22" s="17" t="str">
        <f>_XLL.KOMPLEXE(1,A22/f_pp,"j")</f>
        <v>1+0.0119651127275681j</v>
      </c>
      <c r="G22" s="17" t="str">
        <f>IMDIV(1,F22)</f>
        <v>0.999856856570391-0.0119634000002966j</v>
      </c>
      <c r="H22" s="17" t="str">
        <f>_XLL.IMPRODUKT(G22,G22)</f>
        <v>0.999570610691257-0.0239233750363816j</v>
      </c>
      <c r="I22" s="17" t="str">
        <f>_XLL.IMPRODUKT(g_rlc,E22,H22)</f>
        <v>-0.0904693302300546-0.210880776698638j</v>
      </c>
    </row>
    <row r="23" spans="1:9" ht="12.75">
      <c r="A23" s="44">
        <f>1.1*A22</f>
        <v>7400.249944258169</v>
      </c>
      <c r="B23" s="23">
        <f>IMABS(I23)</f>
        <v>0.24446574032261054</v>
      </c>
      <c r="C23" s="48">
        <f>(180/3.1428)*IMARGUMENT(I23)</f>
        <v>-108.17257862326899</v>
      </c>
      <c r="D23" s="17" t="str">
        <f>_XLL.KOMPLEXE(1,A23/f_zz,"j")</f>
        <v>1+0.739708774015406j</v>
      </c>
      <c r="E23" s="17" t="str">
        <f>_XLL.IMPRODUKT(D23,D23)</f>
        <v>0.452830929644625+1.47941754803081j</v>
      </c>
      <c r="F23" s="17" t="str">
        <f>_XLL.KOMPLEXE(1,A23/f_pp,"j")</f>
        <v>1+0.0131616240003249j</v>
      </c>
      <c r="G23" s="17" t="str">
        <f>IMDIV(1,F23)</f>
        <v>0.999826801656537-0.0131593444288508j</v>
      </c>
      <c r="H23" s="17" t="str">
        <f>_XLL.IMPRODUKT(G23,G23)</f>
        <v>0.999480464964943-0.0263141305043893j</v>
      </c>
      <c r="I23" s="17" t="str">
        <f>_XLL.IMPRODUKT(g_rlc,E23,H23)</f>
        <v>-0.076412540473465-0.232216756178087j</v>
      </c>
    </row>
    <row r="24" spans="1:9" ht="12.75">
      <c r="A24" s="44">
        <f>1.1*A23</f>
        <v>8140.274938683987</v>
      </c>
      <c r="B24" s="23">
        <f>IMABS(I24)</f>
        <v>0.2626122259440105</v>
      </c>
      <c r="C24" s="48">
        <f>(180/3.1428)*IMARGUMENT(I24)</f>
        <v>-103.03756414425173</v>
      </c>
      <c r="D24" s="17" t="str">
        <f>_XLL.KOMPLEXE(1,A24/f_zz,"j")</f>
        <v>1+0.813679651416947j</v>
      </c>
      <c r="E24" s="17" t="str">
        <f>_XLL.IMPRODUKT(D24,D24)</f>
        <v>0.337925424869995+1.62735930283389j</v>
      </c>
      <c r="F24" s="17" t="str">
        <f>_XLL.KOMPLEXE(1,A24/f_pp,"j")</f>
        <v>1+0.0144777864003574j</v>
      </c>
      <c r="G24" s="17" t="str">
        <f>IMDIV(1,F24)</f>
        <v>0.999790437626539-0.0144747524010769j</v>
      </c>
      <c r="H24" s="17" t="str">
        <f>_XLL.IMPRODUKT(G24,G24)</f>
        <v>0.999371400712394-0.028943438075217j</v>
      </c>
      <c r="I24" s="17" t="str">
        <f>_XLL.IMPRODUKT(g_rlc,E24,H24)</f>
        <v>-0.0594194493766798-0.255801701032343j</v>
      </c>
    </row>
    <row r="25" spans="1:9" ht="12.75">
      <c r="A25" s="44">
        <f>1.1*A24</f>
        <v>8954.302432552386</v>
      </c>
      <c r="B25" s="23">
        <f>IMABS(I25)</f>
        <v>0.2845677087345319</v>
      </c>
      <c r="C25" s="48">
        <f>(180/3.1428)*IMARGUMENT(I25)</f>
        <v>-97.81441687095064</v>
      </c>
      <c r="D25" s="17" t="str">
        <f>_XLL.KOMPLEXE(1,A25/f_zz,"j")</f>
        <v>1+0.895047616558642j</v>
      </c>
      <c r="E25" s="17" t="str">
        <f>_XLL.IMPRODUKT(D25,D25)</f>
        <v>0.198889764092694+1.79009523311728j</v>
      </c>
      <c r="F25" s="17" t="str">
        <f>_XLL.KOMPLEXE(1,A25/f_pp,"j")</f>
        <v>1+0.0159255650403932j</v>
      </c>
      <c r="G25" s="17" t="str">
        <f>IMDIV(1,F25)</f>
        <v>0.999746440686776-0.0159215269650589j</v>
      </c>
      <c r="H25" s="17" t="str">
        <f>_XLL.IMPRODUKT(G25,G25)</f>
        <v>0.999239450644978-0.0318349798272323j</v>
      </c>
      <c r="I25" s="17" t="str">
        <f>_XLL.IMPRODUKT(g_rlc,E25,H25)</f>
        <v>-0.0388761686507834-0.28189967074379j</v>
      </c>
    </row>
    <row r="26" spans="1:9" ht="12.75">
      <c r="A26" s="44">
        <f>1.1*A25</f>
        <v>9849.732675807625</v>
      </c>
      <c r="B26" s="23">
        <f>IMABS(I26)</f>
        <v>0.31113125939597547</v>
      </c>
      <c r="C26" s="48">
        <f>(180/3.1428)*IMARGUMENT(I26)</f>
        <v>-92.55095223713398</v>
      </c>
      <c r="D26" s="17" t="str">
        <f>_XLL.KOMPLEXE(1,A26/f_zz,"j")</f>
        <v>1+0.984552378214506j</v>
      </c>
      <c r="E26" s="17" t="str">
        <f>_XLL.IMPRODUKT(D26,D26)</f>
        <v>0.0306566145521605+1.96910475642901j</v>
      </c>
      <c r="F26" s="17" t="str">
        <f>_XLL.KOMPLEXE(1,A26/f_pp,"j")</f>
        <v>1+0.0175181215444325j</v>
      </c>
      <c r="G26" s="17" t="str">
        <f>IMDIV(1,F26)</f>
        <v>0.999693209566809-0.0175127471523352j</v>
      </c>
      <c r="H26" s="17" t="str">
        <f>_XLL.IMPRODUKT(G26,G26)</f>
        <v>0.999079816941166-0.0350147488181j</v>
      </c>
      <c r="I26" s="17" t="str">
        <f>_XLL.IMPRODUKT(g_rlc,E26,H26)</f>
        <v>-0.0140407214477342-0.310814283318114j</v>
      </c>
    </row>
    <row r="27" spans="1:9" ht="12.75">
      <c r="A27" s="44">
        <f>1.1*A26</f>
        <v>10834.705943388388</v>
      </c>
      <c r="B27" s="23">
        <f>IMABS(I27)</f>
        <v>0.343269373783381</v>
      </c>
      <c r="C27" s="48">
        <f>(180/3.1428)*IMARGUMENT(I27)</f>
        <v>-87.29764546301774</v>
      </c>
      <c r="D27" s="17" t="str">
        <f>_XLL.KOMPLEXE(1,A27/f_zz,"j")</f>
        <v>1+1.08300761603596j</v>
      </c>
      <c r="E27" s="17" t="str">
        <f>_XLL.IMPRODUKT(D27,D27)</f>
        <v>-0.172905496391893+2.16601523207192j</v>
      </c>
      <c r="F27" s="17" t="str">
        <f>_XLL.KOMPLEXE(1,A27/f_pp,"j")</f>
        <v>1+0.0192699336988757j</v>
      </c>
      <c r="G27" s="17" t="str">
        <f>IMDIV(1,F27)</f>
        <v>0.999628807490284-0.0192627808438239j</v>
      </c>
      <c r="H27" s="17" t="str">
        <f>_XLL.IMPRODUKT(G27,G27)</f>
        <v>0.99888669803861-0.0385112612877168j</v>
      </c>
      <c r="I27" s="17" t="str">
        <f>_XLL.IMPRODUKT(g_rlc,E27,H27)</f>
        <v>0.0159835129551076-0.342897054946887j</v>
      </c>
    </row>
    <row r="28" spans="1:9" ht="12.75">
      <c r="A28" s="44">
        <f>1.1*A27</f>
        <v>11918.176537727228</v>
      </c>
      <c r="B28" s="23">
        <f>IMABS(I28)</f>
        <v>0.38215095617644507</v>
      </c>
      <c r="C28" s="48">
        <f>(180/3.1428)*IMARGUMENT(I28)</f>
        <v>-82.10549724491248</v>
      </c>
      <c r="D28" s="17" t="str">
        <f>_XLL.KOMPLEXE(1,A28/f_zz,"j")</f>
        <v>1+1.19130837763955j</v>
      </c>
      <c r="E28" s="17" t="str">
        <f>_XLL.IMPRODUKT(D28,D28)</f>
        <v>-0.419215650634177+2.3826167552791j</v>
      </c>
      <c r="F28" s="17" t="str">
        <f>_XLL.KOMPLEXE(1,A28/f_pp,"j")</f>
        <v>1+0.0211969270687633j</v>
      </c>
      <c r="G28" s="17" t="str">
        <f>IMDIV(1,F28)</f>
        <v>0.999550892071398-0.0211874073607547j</v>
      </c>
      <c r="H28" s="17" t="str">
        <f>_XLL.IMPRODUKT(G28,G28)</f>
        <v>0.998653079610057-0.042355783856245j</v>
      </c>
      <c r="I28" s="17" t="str">
        <f>_XLL.IMPRODUKT(g_rlc,E28,H28)</f>
        <v>0.0522797750302384-0.378558025181555j</v>
      </c>
    </row>
    <row r="29" spans="1:9" ht="12.75">
      <c r="A29" s="44">
        <f>1.1*A28</f>
        <v>13109.99419149995</v>
      </c>
      <c r="B29" s="23">
        <f>IMABS(I29)</f>
        <v>0.42918956750960874</v>
      </c>
      <c r="C29" s="48">
        <f>(180/3.1428)*IMARGUMENT(I29)</f>
        <v>-77.02386212500859</v>
      </c>
      <c r="D29" s="17" t="str">
        <f>_XLL.KOMPLEXE(1,A29/f_zz,"j")</f>
        <v>1+1.31043921540351j</v>
      </c>
      <c r="E29" s="17" t="str">
        <f>_XLL.IMPRODUKT(D29,D29)</f>
        <v>-0.717250937267367+2.62087843080702j</v>
      </c>
      <c r="F29" s="17" t="str">
        <f>_XLL.KOMPLEXE(1,A29/f_pp,"j")</f>
        <v>1+0.0233166197756396j</v>
      </c>
      <c r="G29" s="17" t="str">
        <f>IMDIV(1,F29)</f>
        <v>0.999456630653003-0.0233039502391779j</v>
      </c>
      <c r="H29" s="17" t="str">
        <f>_XLL.IMPRODUKT(G29,G29)</f>
        <v>0.998370482459503-0.046582575173908j</v>
      </c>
      <c r="I29" s="17" t="str">
        <f>_XLL.IMPRODUKT(g_rlc,E29,H29)</f>
        <v>0.0961563875342855-0.418279373141255j</v>
      </c>
    </row>
    <row r="30" spans="1:9" ht="12.75">
      <c r="A30" s="44">
        <f>1.1*A29</f>
        <v>14420.993610649946</v>
      </c>
      <c r="B30" s="23">
        <f>IMABS(I30)</f>
        <v>0.4860944264866593</v>
      </c>
      <c r="C30" s="48">
        <f>(180/3.1428)*IMARGUMENT(I30)</f>
        <v>-72.09847225913863</v>
      </c>
      <c r="D30" s="17" t="str">
        <f>_XLL.KOMPLEXE(1,A30/f_zz,"j")</f>
        <v>1+1.44148313694386j</v>
      </c>
      <c r="E30" s="17" t="str">
        <f>_XLL.IMPRODUKT(D30,D30)</f>
        <v>-1.07787363409351+2.88296627388772j</v>
      </c>
      <c r="F30" s="17" t="str">
        <f>_XLL.KOMPLEXE(1,A30/f_pp,"j")</f>
        <v>1+0.0256482817532036j</v>
      </c>
      <c r="G30" s="17" t="str">
        <f>IMDIV(1,F30)</f>
        <v>0.999342598104661-0.0256314205241669j</v>
      </c>
      <c r="H30" s="17" t="str">
        <f>_XLL.IMPRODUKT(G30,G30)</f>
        <v>0.998028658668487-0.0512291407594682j</v>
      </c>
      <c r="I30" s="17" t="str">
        <f>_XLL.IMPRODUKT(g_rlc,E30,H30)</f>
        <v>0.149192961269007-0.462632955775071j</v>
      </c>
    </row>
    <row r="31" spans="1:9" ht="12.75">
      <c r="A31" s="44">
        <f>1.1*A30</f>
        <v>15863.092971714943</v>
      </c>
      <c r="B31" s="23">
        <f>IMABS(I31)</f>
        <v>0.5549319465604453</v>
      </c>
      <c r="C31" s="48">
        <f>(180/3.1428)*IMARGUMENT(I31)</f>
        <v>-67.36985204361321</v>
      </c>
      <c r="D31" s="17" t="str">
        <f>_XLL.KOMPLEXE(1,A31/f_zz,"j")</f>
        <v>1+1.58563145063824j</v>
      </c>
      <c r="E31" s="17" t="str">
        <f>_XLL.IMPRODUKT(D31,D31)</f>
        <v>-1.51422709725313+3.17126290127648j</v>
      </c>
      <c r="F31" s="17" t="str">
        <f>_XLL.KOMPLEXE(1,A31/f_pp,"j")</f>
        <v>1+0.028213109928524j</v>
      </c>
      <c r="G31" s="17" t="str">
        <f>IMDIV(1,F31)</f>
        <v>0.999204653507721-0.0281906707305061j</v>
      </c>
      <c r="H31" s="17" t="str">
        <f>_XLL.IMPRODUKT(G31,G31)</f>
        <v>0.997615225675249-0.0563364987588512j</v>
      </c>
      <c r="I31" s="17" t="str">
        <f>_XLL.IMPRODUKT(g_rlc,E31,H31)</f>
        <v>0.21329581573007-0.512302996580548j</v>
      </c>
    </row>
    <row r="32" spans="1:9" ht="12.75">
      <c r="A32" s="44">
        <f>1.1*A31</f>
        <v>17449.40226888644</v>
      </c>
      <c r="B32" s="23">
        <f>IMABS(I32)</f>
        <v>0.6381999407664116</v>
      </c>
      <c r="C32" s="48">
        <f>(180/3.1428)*IMARGUMENT(I32)</f>
        <v>-62.87224813208034</v>
      </c>
      <c r="D32" s="17" t="str">
        <f>_XLL.KOMPLEXE(1,A32/f_zz,"j")</f>
        <v>1+1.74419459570207j</v>
      </c>
      <c r="E32" s="17" t="str">
        <f>_XLL.IMPRODUKT(D32,D32)</f>
        <v>-2.04221478767631+3.48838919140414j</v>
      </c>
      <c r="F32" s="17" t="str">
        <f>_XLL.KOMPLEXE(1,A32/f_pp,"j")</f>
        <v>1+0.0310344209213764j</v>
      </c>
      <c r="G32" s="17" t="str">
        <f>IMDIV(1,F32)</f>
        <v>0.999037791455073-0.031004559336379j</v>
      </c>
      <c r="H32" s="17" t="str">
        <f>_XLL.IMPRODUKT(G32,G32)</f>
        <v>0.997115226055787-0.0619494529689077j</v>
      </c>
      <c r="I32" s="17" t="str">
        <f>_XLL.IMPRODUKT(g_rlc,E32,H32)</f>
        <v>0.290764324185168-0.568115544740147j</v>
      </c>
    </row>
    <row r="33" spans="1:9" ht="12.75">
      <c r="A33" s="44">
        <f>1.1*A32</f>
        <v>19194.342495775083</v>
      </c>
      <c r="B33" s="23">
        <f>IMABS(I33)</f>
        <v>0.7389170370301301</v>
      </c>
      <c r="C33" s="48">
        <f>(180/3.1428)*IMARGUMENT(I33)</f>
        <v>-58.633114617555854</v>
      </c>
      <c r="D33" s="17" t="str">
        <f>_XLL.KOMPLEXE(1,A33/f_zz,"j")</f>
        <v>1+1.91861405527228j</v>
      </c>
      <c r="E33" s="17" t="str">
        <f>_XLL.IMPRODUKT(D33,D33)</f>
        <v>-2.68107989308834+3.83722811054456j</v>
      </c>
      <c r="F33" s="17" t="str">
        <f>_XLL.KOMPLEXE(1,A33/f_pp,"j")</f>
        <v>1+0.034137863013514j</v>
      </c>
      <c r="G33" s="17" t="str">
        <f>IMDIV(1,F33)</f>
        <v>0.998835962870398-0.034098125273441j</v>
      </c>
      <c r="H33" s="17" t="str">
        <f>_XLL.IMPRODUKT(G33,G33)</f>
        <v>0.996510598576072-0.0681168675791458j</v>
      </c>
      <c r="I33" s="17" t="str">
        <f>_XLL.IMPRODUKT(g_rlc,E33,H33)</f>
        <v>0.384370148021823-0.631076839159122j</v>
      </c>
    </row>
    <row r="34" spans="1:9" ht="12.75">
      <c r="A34" s="44">
        <f>1.1*A33</f>
        <v>21113.776745352592</v>
      </c>
      <c r="B34" s="23">
        <f>IMABS(I34)</f>
        <v>0.8607303264466276</v>
      </c>
      <c r="C34" s="48">
        <f>(180/3.1428)*IMARGUMENT(I34)</f>
        <v>-54.67311539739236</v>
      </c>
      <c r="D34" s="17" t="str">
        <f>_XLL.KOMPLEXE(1,A34/f_zz,"j")</f>
        <v>1+2.1104754607995j</v>
      </c>
      <c r="E34" s="17" t="str">
        <f>_XLL.IMPRODUKT(D34,D34)</f>
        <v>-3.45410667063686+4.220950921599j</v>
      </c>
      <c r="F34" s="17" t="str">
        <f>_XLL.KOMPLEXE(1,A34/f_pp,"j")</f>
        <v>1+0.0375516493148654j</v>
      </c>
      <c r="G34" s="17" t="str">
        <f>IMDIV(1,F34)</f>
        <v>0.998591859290076-0.0374987713087404j</v>
      </c>
      <c r="H34" s="17" t="str">
        <f>_XLL.IMPRODUKT(G34,G34)</f>
        <v>0.995779543590746-0.0748919355245769j</v>
      </c>
      <c r="I34" s="17" t="str">
        <f>_XLL.IMPRODUKT(g_rlc,E34,H34)</f>
        <v>0.497451586901979-0.702423386251925j</v>
      </c>
    </row>
    <row r="35" spans="1:9" ht="12.75">
      <c r="A35" s="44">
        <f>1.1*A34</f>
        <v>23225.154419887855</v>
      </c>
      <c r="B35" s="23">
        <f>IMABS(I35)</f>
        <v>1.0080448229843648</v>
      </c>
      <c r="C35" s="48">
        <f>(180/3.1428)*IMARGUMENT(I35)</f>
        <v>-51.00654991950336</v>
      </c>
      <c r="D35" s="17" t="str">
        <f>_XLL.KOMPLEXE(1,A35/f_zz,"j")</f>
        <v>1+2.32152300687945j</v>
      </c>
      <c r="E35" s="17" t="str">
        <f>_XLL.IMPRODUKT(D35,D35)</f>
        <v>-4.3894690714706+4.6430460137589j</v>
      </c>
      <c r="F35" s="17" t="str">
        <f>_XLL.KOMPLEXE(1,A35/f_pp,"j")</f>
        <v>1+0.0413068142463519j</v>
      </c>
      <c r="G35" s="17" t="str">
        <f>IMDIV(1,F35)</f>
        <v>0.998296653436836-0.0412364544262701j</v>
      </c>
      <c r="H35" s="17" t="str">
        <f>_XLL.IMPRODUKT(G35,G35)</f>
        <v>0.994895763089536-0.0823324289066921j</v>
      </c>
      <c r="I35" s="17" t="str">
        <f>_XLL.IMPRODUKT(g_rlc,E35,H35)</f>
        <v>0.634025519547773-0.783687441335993j</v>
      </c>
    </row>
    <row r="36" spans="1:9" ht="12.75">
      <c r="A36" s="44">
        <f>1.1*A35</f>
        <v>25547.669861876642</v>
      </c>
      <c r="B36" s="23">
        <f>IMABS(I36)</f>
        <v>1.186178949918235</v>
      </c>
      <c r="C36" s="48">
        <f>(180/3.1428)*IMARGUMENT(I36)</f>
        <v>-47.642080494004915</v>
      </c>
      <c r="D36" s="17" t="str">
        <f>_XLL.KOMPLEXE(1,A36/f_zz,"j")</f>
        <v>1+2.5536753075674j</v>
      </c>
      <c r="E36" s="17" t="str">
        <f>_XLL.IMPRODUKT(D36,D36)</f>
        <v>-5.52125757647946+5.1073506151348j</v>
      </c>
      <c r="F36" s="17" t="str">
        <f>_XLL.KOMPLEXE(1,A36/f_pp,"j")</f>
        <v>1+0.0454374956709871j</v>
      </c>
      <c r="G36" s="17" t="str">
        <f>IMDIV(1,F36)</f>
        <v>0.997939687638028-0.0453438802369591j</v>
      </c>
      <c r="H36" s="17" t="str">
        <f>_XLL.IMPRODUKT(G36,G36)</f>
        <v>0.993827552688141-0.0905009153599343j</v>
      </c>
      <c r="I36" s="17" t="str">
        <f>_XLL.IMPRODUKT(g_rlc,E36,H36)</f>
        <v>0.798919611678637-0.876782729816448j</v>
      </c>
    </row>
    <row r="37" spans="1:9" ht="12.75">
      <c r="A37" s="44">
        <f>1.1*A36</f>
        <v>28102.43684806431</v>
      </c>
      <c r="B37" s="23">
        <f>IMABS(I37)</f>
        <v>1.4015509869292515</v>
      </c>
      <c r="C37" s="48">
        <f>(180/3.1428)*IMARGUMENT(I37)</f>
        <v>-44.58363677382904</v>
      </c>
      <c r="D37" s="17" t="str">
        <f>_XLL.KOMPLEXE(1,A37/f_zz,"j")</f>
        <v>1+2.80904283832414j</v>
      </c>
      <c r="E37" s="17" t="str">
        <f>_XLL.IMPRODUKT(D37,D37)</f>
        <v>-6.89072166754014+5.61808567664828j</v>
      </c>
      <c r="F37" s="17" t="str">
        <f>_XLL.KOMPLEXE(1,A37/f_pp,"j")</f>
        <v>1+0.0499812452380859j</v>
      </c>
      <c r="G37" s="17" t="str">
        <f>IMDIV(1,F37)</f>
        <v>0.997508100201325-0.0498566969831396j</v>
      </c>
      <c r="H37" s="17" t="str">
        <f>_XLL.IMPRODUKT(G37,G37)</f>
        <v>0.992536719733188-0.0994649181799294j</v>
      </c>
      <c r="I37" s="17" t="str">
        <f>_XLL.IMPRODUKT(g_rlc,E37,H37)</f>
        <v>0.99792756954343-0.984116728293703j</v>
      </c>
    </row>
    <row r="38" spans="1:9" ht="12.75">
      <c r="A38" s="44">
        <f>1.1*A37</f>
        <v>30912.68053287074</v>
      </c>
      <c r="B38" s="23">
        <f>IMABS(I38)</f>
        <v>1.6619022062283917</v>
      </c>
      <c r="C38" s="48">
        <f>(180/3.1428)*IMARGUMENT(I38)</f>
        <v>-41.83138852591652</v>
      </c>
      <c r="D38" s="17" t="str">
        <f>_XLL.KOMPLEXE(1,A38/f_zz,"j")</f>
        <v>1+3.08994712215655j</v>
      </c>
      <c r="E38" s="17" t="str">
        <f>_XLL.IMPRODUKT(D38,D38)</f>
        <v>-8.54777321772355+6.1798942443131j</v>
      </c>
      <c r="F38" s="17" t="str">
        <f>_XLL.KOMPLEXE(1,A38/f_pp,"j")</f>
        <v>1+0.0549793697618944j</v>
      </c>
      <c r="G38" s="17" t="str">
        <f>IMDIV(1,F38)</f>
        <v>0.996986378268714-0.0548136827384076j</v>
      </c>
      <c r="H38" s="17" t="str">
        <f>_XLL.IMPRODUKT(G38,G38)</f>
        <v>0.99097729863802-0.109296990065871j</v>
      </c>
      <c r="I38" s="17" t="str">
        <f>_XLL.IMPRODUKT(g_rlc,E38,H38)</f>
        <v>1.23799013702466-1.10873773440632j</v>
      </c>
    </row>
    <row r="39" spans="1:9" ht="12.75">
      <c r="A39" s="44">
        <f>1.1*A38</f>
        <v>34003.94858615782</v>
      </c>
      <c r="B39" s="23">
        <f>IMABS(I39)</f>
        <v>1.9765632789771448</v>
      </c>
      <c r="C39" s="48">
        <f>(180/3.1428)*IMARGUMENT(I39)</f>
        <v>-39.382702781652846</v>
      </c>
      <c r="D39" s="17" t="str">
        <f>_XLL.KOMPLEXE(1,A39/f_zz,"j")</f>
        <v>1+3.39894183437221j</v>
      </c>
      <c r="E39" s="17" t="str">
        <f>_XLL.IMPRODUKT(D39,D39)</f>
        <v>-10.5528055934455+6.79788366874442j</v>
      </c>
      <c r="F39" s="17" t="str">
        <f>_XLL.KOMPLEXE(1,A39/f_pp,"j")</f>
        <v>1+0.0604773067380839j</v>
      </c>
      <c r="G39" s="17" t="str">
        <f>IMDIV(1,F39)</f>
        <v>0.996355823960446-0.0602569167859322j</v>
      </c>
      <c r="H39" s="17" t="str">
        <f>_XLL.IMPRODUKT(G39,G39)</f>
        <v>0.989094031919352-0.120074659947127j</v>
      </c>
      <c r="I39" s="17" t="str">
        <f>_XLL.IMPRODUKT(g_rlc,E39,H39)</f>
        <v>1.52740414613247-1.25452738917021j</v>
      </c>
    </row>
    <row r="40" spans="1:9" ht="12.75">
      <c r="A40" s="44">
        <f>1.1*A39</f>
        <v>37404.34344477361</v>
      </c>
      <c r="B40" s="23">
        <f>IMABS(I40)</f>
        <v>2.3567714096058117</v>
      </c>
      <c r="C40" s="48">
        <f>(180/3.1428)*IMARGUMENT(I40)</f>
        <v>-37.23302851844219</v>
      </c>
      <c r="D40" s="17" t="str">
        <f>_XLL.KOMPLEXE(1,A40/f_zz,"j")</f>
        <v>1+3.73883601780943j</v>
      </c>
      <c r="E40" s="17" t="str">
        <f>_XLL.IMPRODUKT(D40,D40)</f>
        <v>-12.9788947680691+7.47767203561886j</v>
      </c>
      <c r="F40" s="17" t="str">
        <f>_XLL.KOMPLEXE(1,A40/f_pp,"j")</f>
        <v>1+0.0665250374118923j</v>
      </c>
      <c r="G40" s="17" t="str">
        <f>IMDIV(1,F40)</f>
        <v>0.995593918864553-0.0662319226995169j</v>
      </c>
      <c r="H40" s="17" t="str">
        <f>_XLL.IMPRODUKT(G40,G40)</f>
        <v>0.986820583695603-0.131880198948692j</v>
      </c>
      <c r="I40" s="17" t="str">
        <f>_XLL.IMPRODUKT(g_rlc,E40,H40)</f>
        <v>1.87606104859945-1.42645238934333j</v>
      </c>
    </row>
    <row r="41" spans="1:9" ht="12.75">
      <c r="A41" s="44">
        <f>1.1*A40</f>
        <v>41144.77778925097</v>
      </c>
      <c r="B41" s="23">
        <f>IMABS(I41)</f>
        <v>2.8160464931242895</v>
      </c>
      <c r="C41" s="48">
        <f>(180/3.1428)*IMARGUMENT(I41)</f>
        <v>-35.37667629080814</v>
      </c>
      <c r="D41" s="17" t="str">
        <f>_XLL.KOMPLEXE(1,A41/f_zz,"j")</f>
        <v>1+4.11271961959037j</v>
      </c>
      <c r="E41" s="17" t="str">
        <f>_XLL.IMPRODUKT(D41,D41)</f>
        <v>-15.9144626693636+8.22543923918074j</v>
      </c>
      <c r="F41" s="17" t="str">
        <f>_XLL.KOMPLEXE(1,A41/f_pp,"j")</f>
        <v>1+0.0731775411530815j</v>
      </c>
      <c r="G41" s="17" t="str">
        <f>IMDIV(1,F41)</f>
        <v>0.994673570249255-0.0727877661207973j</v>
      </c>
      <c r="H41" s="17" t="str">
        <f>_XLL.IMPRODUKT(G41,G41)</f>
        <v>0.984077452455544-0.144800134395682j</v>
      </c>
      <c r="I41" s="17" t="str">
        <f>_XLL.IMPRODUKT(g_rlc,E41,H41)</f>
        <v>2.29571470839511-1.63089295451785j</v>
      </c>
    </row>
    <row r="42" spans="1:9" ht="12.75">
      <c r="A42" s="44">
        <f>1.1*A41</f>
        <v>45259.25556817607</v>
      </c>
      <c r="B42" s="23">
        <f>IMABS(I42)</f>
        <v>3.3706352864910447</v>
      </c>
      <c r="C42" s="48">
        <f>(180/3.1428)*IMARGUMENT(I42)</f>
        <v>-33.8074792766526</v>
      </c>
      <c r="D42" s="17" t="str">
        <f>_XLL.KOMPLEXE(1,A42/f_zz,"j")</f>
        <v>1+4.52399158154941j</v>
      </c>
      <c r="E42" s="17" t="str">
        <f>_XLL.IMPRODUKT(D42,D42)</f>
        <v>-19.4664998299299+9.04798316309882j</v>
      </c>
      <c r="F42" s="17" t="str">
        <f>_XLL.KOMPLEXE(1,A42/f_pp,"j")</f>
        <v>1+0.0804952952683897j</v>
      </c>
      <c r="G42" s="17" t="str">
        <f>IMDIV(1,F42)</f>
        <v>0.993562220980914-0.0799770843453758j</v>
      </c>
      <c r="H42" s="17" t="str">
        <f>_XLL.IMPRODUKT(G42,G42)</f>
        <v>0.980769552940139-0.158924419099539j</v>
      </c>
      <c r="I42" s="17" t="str">
        <f>_XLL.IMPRODUKT(g_rlc,E42,H42)</f>
        <v>2.80027543163903-1.87607029225917j</v>
      </c>
    </row>
    <row r="43" spans="1:9" ht="12.75">
      <c r="A43" s="44">
        <f>1.1*A42</f>
        <v>49785.18112499368</v>
      </c>
      <c r="B43" s="23">
        <f>IMABS(I43)</f>
        <v>4.040032978017303</v>
      </c>
      <c r="C43" s="48">
        <f>(180/3.1428)*IMARGUMENT(I43)</f>
        <v>-32.51933548009431</v>
      </c>
      <c r="D43" s="17" t="str">
        <f>_XLL.KOMPLEXE(1,A43/f_zz,"j")</f>
        <v>1+4.97639073970435j</v>
      </c>
      <c r="E43" s="17" t="str">
        <f>_XLL.IMPRODUKT(D43,D43)</f>
        <v>-23.7644647942152+9.9527814794087j</v>
      </c>
      <c r="F43" s="17" t="str">
        <f>_XLL.KOMPLEXE(1,A43/f_pp,"j")</f>
        <v>1+0.0885448247952287j</v>
      </c>
      <c r="G43" s="17" t="str">
        <f>IMDIV(1,F43)</f>
        <v>0.992220804342849-0.0878560172787185j</v>
      </c>
      <c r="H43" s="17" t="str">
        <f>_XLL.IMPRODUKT(G43,G43)</f>
        <v>0.976783444798692-0.174345136261299j</v>
      </c>
      <c r="I43" s="17" t="str">
        <f>_XLL.IMPRODUKT(g_rlc,E43,H43)</f>
        <v>3.40612270363304-2.17260088172285j</v>
      </c>
    </row>
    <row r="44" spans="1:9" ht="12.75">
      <c r="A44" s="44">
        <f>1.1*A43</f>
        <v>54763.699237493056</v>
      </c>
      <c r="B44" s="23">
        <f>IMABS(I44)</f>
        <v>4.847591383368619</v>
      </c>
      <c r="C44" s="48">
        <f>(180/3.1428)*IMARGUMENT(I44)</f>
        <v>-31.506638906969926</v>
      </c>
      <c r="D44" s="17" t="str">
        <f>_XLL.KOMPLEXE(1,A44/f_zz,"j")</f>
        <v>1+5.47402981367479j</v>
      </c>
      <c r="E44" s="17" t="str">
        <f>_XLL.IMPRODUKT(D44,D44)</f>
        <v>-28.9650024010005+10.9480596273496j</v>
      </c>
      <c r="F44" s="17" t="str">
        <f>_XLL.KOMPLEXE(1,A44/f_pp,"j")</f>
        <v>1+0.0973993072747515j</v>
      </c>
      <c r="G44" s="17" t="str">
        <f>IMDIV(1,F44)</f>
        <v>0.990602525261729-0.0964839997451119j</v>
      </c>
      <c r="H44" s="17" t="str">
        <f>_XLL.IMPRODUKT(G44,G44)</f>
        <v>0.971984200848099-0.19115458758972j</v>
      </c>
      <c r="I44" s="17" t="str">
        <f>_XLL.IMPRODUKT(g_rlc,E44,H44)</f>
        <v>4.13242213858178-2.53421180817012j</v>
      </c>
    </row>
    <row r="45" spans="1:9" ht="12.75">
      <c r="A45" s="44">
        <f>1.1*A44</f>
        <v>60240.06916124237</v>
      </c>
      <c r="B45" s="23">
        <f>IMABS(I45)</f>
        <v>5.8212219314230085</v>
      </c>
      <c r="C45" s="48">
        <f>(180/3.1428)*IMARGUMENT(I45)</f>
        <v>-30.764611466421655</v>
      </c>
      <c r="D45" s="17" t="str">
        <f>_XLL.KOMPLEXE(1,A45/f_zz,"j")</f>
        <v>1+6.02143279504227j</v>
      </c>
      <c r="E45" s="17" t="str">
        <f>_XLL.IMPRODUKT(D45,D45)</f>
        <v>-35.2576529052106+12.0428655900845j</v>
      </c>
      <c r="F45" s="17" t="str">
        <f>_XLL.KOMPLEXE(1,A45/f_pp,"j")</f>
        <v>1+0.107139238002227j</v>
      </c>
      <c r="G45" s="17" t="str">
        <f>IMDIV(1,F45)</f>
        <v>0.988651451583075-0.105923363172406j</v>
      </c>
      <c r="H45" s="17" t="str">
        <f>_XLL.IMPRODUKT(G45,G45)</f>
        <v>0.966211933851568-0.209442573513921j</v>
      </c>
      <c r="I45" s="17" t="str">
        <f>_XLL.IMPRODUKT(g_rlc,E45,H45)</f>
        <v>5.00142171577065-2.97865835501455j</v>
      </c>
    </row>
    <row r="46" spans="1:9" ht="12.75">
      <c r="A46" s="44">
        <f>1.1*A45</f>
        <v>66264.07607736661</v>
      </c>
      <c r="B46" s="23">
        <f>IMABS(I46)</f>
        <v>6.994199109409483</v>
      </c>
      <c r="C46" s="48">
        <f>(180/3.1428)*IMARGUMENT(I46)</f>
        <v>-30.289548290138757</v>
      </c>
      <c r="D46" s="17" t="str">
        <f>_XLL.KOMPLEXE(1,A46/f_zz,"j")</f>
        <v>1+6.6235760745465j</v>
      </c>
      <c r="E46" s="17" t="str">
        <f>_XLL.IMPRODUKT(D46,D46)</f>
        <v>-42.8717600153048+13.247152149093j</v>
      </c>
      <c r="F46" s="17" t="str">
        <f>_XLL.KOMPLEXE(1,A46/f_pp,"j")</f>
        <v>1+0.117853161802449j</v>
      </c>
      <c r="G46" s="17" t="str">
        <f>IMDIV(1,F46)</f>
        <v>0.986300904034825-0.116238680029118j</v>
      </c>
      <c r="H46" s="17" t="str">
        <f>_XLL.IMPRODUKT(G46,G46)</f>
        <v>0.959278042565001-0.229292630393068j</v>
      </c>
      <c r="I46" s="17" t="str">
        <f>_XLL.IMPRODUKT(g_rlc,E46,H46)</f>
        <v>6.03868716864946-3.5288919594191j</v>
      </c>
    </row>
    <row r="47" spans="1:9" ht="12.75">
      <c r="A47" s="44">
        <f>1.1*A46</f>
        <v>72890.48368510327</v>
      </c>
      <c r="B47" s="23">
        <f>IMABS(I47)</f>
        <v>8.4060653908659</v>
      </c>
      <c r="C47" s="48">
        <f>(180/3.1428)*IMARGUMENT(I47)</f>
        <v>-30.0789880889935</v>
      </c>
      <c r="D47" s="17" t="str">
        <f>_XLL.KOMPLEXE(1,A47/f_zz,"j")</f>
        <v>1+7.28593368200115j</v>
      </c>
      <c r="E47" s="17" t="str">
        <f>_XLL.IMPRODUKT(D47,D47)</f>
        <v>-52.0848296185188+14.5718673640023j</v>
      </c>
      <c r="F47" s="17" t="str">
        <f>_XLL.KOMPLEXE(1,A47/f_pp,"j")</f>
        <v>1+0.129638477982694j</v>
      </c>
      <c r="G47" s="17" t="str">
        <f>IMDIV(1,F47)</f>
        <v>0.983471642827859-0.127495766915343j</v>
      </c>
      <c r="H47" s="17" t="str">
        <f>_XLL.IMPRODUKT(G47,G47)</f>
        <v>0.950961301665196-0.25077694268366j</v>
      </c>
      <c r="I47" s="17" t="str">
        <f>_XLL.IMPRODUKT(g_rlc,E47,H47)</f>
        <v>7.27321479653164-4.21453222541087j</v>
      </c>
    </row>
    <row r="48" spans="1:9" ht="12.75">
      <c r="A48" s="44">
        <f>1.1*A47</f>
        <v>80179.53205361361</v>
      </c>
      <c r="B48" s="23">
        <f>IMABS(I48)</f>
        <v>10.103630893610482</v>
      </c>
      <c r="C48" s="48">
        <f>(180/3.1428)*IMARGUMENT(I48)</f>
        <v>-30.131817843726648</v>
      </c>
      <c r="D48" s="17" t="str">
        <f>_XLL.KOMPLEXE(1,A48/f_zz,"j")</f>
        <v>1+8.01452705020126j</v>
      </c>
      <c r="E48" s="17" t="str">
        <f>_XLL.IMPRODUKT(D48,D48)</f>
        <v>-63.2326438384077+16.0290541004025j</v>
      </c>
      <c r="F48" s="17" t="str">
        <f>_XLL.KOMPLEXE(1,A48/f_pp,"j")</f>
        <v>1+0.142602325780964j</v>
      </c>
      <c r="G48" s="17" t="str">
        <f>IMDIV(1,F48)</f>
        <v>0.980069864425554-0.139760242094918j</v>
      </c>
      <c r="H48" s="17" t="str">
        <f>_XLL.IMPRODUKT(G48,G48)</f>
        <v>0.941004013884694-0.273949603044098j</v>
      </c>
      <c r="I48" s="17" t="str">
        <f>_XLL.IMPRODUKT(g_rlc,E48,H48)</f>
        <v>8.73733013169527-5.07369878925524j</v>
      </c>
    </row>
    <row r="49" spans="1:9" ht="12.75">
      <c r="A49" s="44">
        <f>1.1*A48</f>
        <v>88197.48525897498</v>
      </c>
      <c r="B49" s="23">
        <f>IMABS(I49)</f>
        <v>12.142048834060875</v>
      </c>
      <c r="C49" s="48">
        <f>(180/3.1428)*IMARGUMENT(I49)</f>
        <v>-30.448318083175494</v>
      </c>
      <c r="D49" s="17" t="str">
        <f>_XLL.KOMPLEXE(1,A49/f_zz,"j")</f>
        <v>1+8.81597975522139j</v>
      </c>
      <c r="E49" s="17" t="str">
        <f>_XLL.IMPRODUKT(D49,D49)</f>
        <v>-76.7214990444734+17.6319595104428j</v>
      </c>
      <c r="F49" s="17" t="str">
        <f>_XLL.KOMPLEXE(1,A49/f_pp,"j")</f>
        <v>1+0.15686255835906j</v>
      </c>
      <c r="G49" s="17" t="str">
        <f>IMDIV(1,F49)</f>
        <v>0.975985046423844-0.15309551130223j</v>
      </c>
      <c r="H49" s="17" t="str">
        <f>_XLL.IMPRODUKT(G49,G49)</f>
        <v>0.929108575262062-0.298837859411178j</v>
      </c>
      <c r="I49" s="17" t="str">
        <f>_XLL.IMPRODUKT(g_rlc,E49,H49)</f>
        <v>10.4662409536951-6.15525386868117j</v>
      </c>
    </row>
    <row r="50" spans="1:9" ht="12.75">
      <c r="A50" s="44">
        <f>1.1*A49</f>
        <v>97017.23378487249</v>
      </c>
      <c r="B50" s="23">
        <f>IMABS(I50)</f>
        <v>14.585929680576257</v>
      </c>
      <c r="C50" s="48">
        <f>(180/3.1428)*IMARGUMENT(I50)</f>
        <v>-31.030151589530668</v>
      </c>
      <c r="D50" s="17" t="str">
        <f>_XLL.KOMPLEXE(1,A50/f_zz,"j")</f>
        <v>1+9.69757773074353j</v>
      </c>
      <c r="E50" s="17" t="str">
        <f>_XLL.IMPRODUKT(D50,D50)</f>
        <v>-93.0430138438128+19.3951554614871j</v>
      </c>
      <c r="F50" s="17" t="str">
        <f>_XLL.KOMPLEXE(1,A50/f_pp,"j")</f>
        <v>1+0.172548814194966j</v>
      </c>
      <c r="G50" s="17" t="str">
        <f>IMDIV(1,F50)</f>
        <v>0.971087714881679-0.167560033682133j</v>
      </c>
      <c r="H50" s="17" t="str">
        <f>_XLL.IMPRODUKT(G50,G50)</f>
        <v>0.914934985106563-0.325430980427759j</v>
      </c>
      <c r="I50" s="17" t="str">
        <f>_XLL.IMPRODUKT(g_rlc,E50,H50)</f>
        <v>12.4970617222961-7.52148874597556j</v>
      </c>
    </row>
    <row r="51" spans="1:9" ht="12.75">
      <c r="A51" s="44">
        <f>1.1*A50</f>
        <v>106718.95716335974</v>
      </c>
      <c r="B51" s="23">
        <f>IMABS(I51)</f>
        <v>17.510430944080255</v>
      </c>
      <c r="C51" s="48">
        <f>(180/3.1428)*IMARGUMENT(I51)</f>
        <v>-31.88029481447129</v>
      </c>
      <c r="D51" s="17" t="str">
        <f>_XLL.KOMPLEXE(1,A51/f_zz,"j")</f>
        <v>1+10.6673355038179j</v>
      </c>
      <c r="E51" s="17" t="str">
        <f>_XLL.IMPRODUKT(D51,D51)</f>
        <v>-112.792046751014+21.3346710076358j</v>
      </c>
      <c r="F51" s="17" t="str">
        <f>_XLL.KOMPLEXE(1,A51/f_pp,"j")</f>
        <v>1+0.189803695614463j</v>
      </c>
      <c r="G51" s="17" t="str">
        <f>IMDIV(1,F51)</f>
        <v>0.965227260472341-0.183203701145474j</v>
      </c>
      <c r="H51" s="17" t="str">
        <f>_XLL.IMPRODUKT(G51,G51)</f>
        <v>0.89810006824554-0.353666413130079j</v>
      </c>
      <c r="I51" s="17" t="str">
        <f>_XLL.IMPRODUKT(g_rlc,E51,H51)</f>
        <v>14.8670636742913-9.25124908063616j</v>
      </c>
    </row>
    <row r="52" spans="1:9" ht="12.75">
      <c r="A52" s="44">
        <f>1.1*A51</f>
        <v>117390.85287969573</v>
      </c>
      <c r="B52" s="23">
        <f>IMABS(I52)</f>
        <v>21.00222392592943</v>
      </c>
      <c r="C52" s="48">
        <f>(180/3.1428)*IMARGUMENT(I52)</f>
        <v>-33.00290776862218</v>
      </c>
      <c r="D52" s="17" t="str">
        <f>_XLL.KOMPLEXE(1,A52/f_zz,"j")</f>
        <v>1+11.7340690541997j</v>
      </c>
      <c r="E52" s="17" t="str">
        <f>_XLL.IMPRODUKT(D52,D52)</f>
        <v>-136.688376568727+23.4681381083994j</v>
      </c>
      <c r="F52" s="17" t="str">
        <f>_XLL.KOMPLEXE(1,A52/f_pp,"j")</f>
        <v>1+0.208784065175909j</v>
      </c>
      <c r="G52" s="17" t="str">
        <f>IMDIV(1,F52)</f>
        <v>0.95823000120207-0.200063155024484j</v>
      </c>
      <c r="H52" s="17" t="str">
        <f>_XLL.IMPRODUKT(G52,G52)</f>
        <v>0.878179469205368-0.383413034559203j</v>
      </c>
      <c r="I52" s="17" t="str">
        <f>_XLL.IMPRODUKT(g_rlc,E52,H52)</f>
        <v>17.6108337759621-11.4434235939388j</v>
      </c>
    </row>
    <row r="53" spans="1:9" ht="12.75">
      <c r="A53" s="44">
        <f>1.1*A52</f>
        <v>129129.93816766531</v>
      </c>
      <c r="B53" s="23">
        <f>IMABS(I53)</f>
        <v>25.160192026610204</v>
      </c>
      <c r="C53" s="48">
        <f>(180/3.1428)*IMARGUMENT(I53)</f>
        <v>-34.40313484879557</v>
      </c>
      <c r="D53" s="17" t="str">
        <f>_XLL.KOMPLEXE(1,A53/f_zz,"j")</f>
        <v>1+12.9074759596196j</v>
      </c>
      <c r="E53" s="17" t="str">
        <f>_XLL.IMPRODUKT(D53,D53)</f>
        <v>-165.602935648158+25.8149519192392j</v>
      </c>
      <c r="F53" s="17" t="str">
        <f>_XLL.KOMPLEXE(1,A53/f_pp,"j")</f>
        <v>1+0.2296624716935j</v>
      </c>
      <c r="G53" s="17" t="str">
        <f>IMDIV(1,F53)</f>
        <v>0.949897783058205-0.218155872713324j</v>
      </c>
      <c r="H53" s="17" t="str">
        <f>_XLL.IMPRODUKT(G53,G53)</f>
        <v>0.854713813459581-0.414451559703029j</v>
      </c>
      <c r="I53" s="17" t="str">
        <f>_XLL.IMPRODUKT(g_rlc,E53,H53)</f>
        <v>20.7559553251469-14.2206041136235j</v>
      </c>
    </row>
    <row r="54" spans="1:9" ht="12.75">
      <c r="A54" s="44">
        <f>1.1*A53</f>
        <v>142042.93198443187</v>
      </c>
      <c r="B54" s="23">
        <f>IMABS(I54)</f>
        <v>30.095657183611713</v>
      </c>
      <c r="C54" s="48">
        <f>(180/3.1428)*IMARGUMENT(I54)</f>
        <v>-36.08682626243814</v>
      </c>
      <c r="D54" s="17" t="str">
        <f>_XLL.KOMPLEXE(1,A54/f_zz,"j")</f>
        <v>1+14.1982235555816j</v>
      </c>
      <c r="E54" s="17" t="str">
        <f>_XLL.IMPRODUKT(D54,D54)</f>
        <v>-200.589552134272+28.3964471111632j</v>
      </c>
      <c r="F54" s="17" t="str">
        <f>_XLL.KOMPLEXE(1,A54/f_pp,"j")</f>
        <v>1+0.25262871886285j</v>
      </c>
      <c r="G54" s="17" t="str">
        <f>IMDIV(1,F54)</f>
        <v>0.940007526246749-0.237472897077153j</v>
      </c>
      <c r="H54" s="17" t="str">
        <f>_XLL.IMPRODUKT(G54,G54)</f>
        <v>0.827220772554316-0.446452621064287j</v>
      </c>
      <c r="I54" s="17" t="str">
        <f>_XLL.IMPRODUKT(g_rlc,E54,H54)</f>
        <v>24.316771520404-17.7325464651287j</v>
      </c>
    </row>
    <row r="55" spans="1:9" ht="12.75">
      <c r="A55" s="44">
        <f>1.1*A54</f>
        <v>156247.22518287506</v>
      </c>
      <c r="B55" s="23">
        <f>IMABS(I55)</f>
        <v>35.9318639817042</v>
      </c>
      <c r="C55" s="48">
        <f>(180/3.1428)*IMARGUMENT(I55)</f>
        <v>-38.06016781191479</v>
      </c>
      <c r="D55" s="17" t="str">
        <f>_XLL.KOMPLEXE(1,A55/f_zz,"j")</f>
        <v>1+15.6180459111398j</v>
      </c>
      <c r="E55" s="17" t="str">
        <f>_XLL.IMPRODUKT(D55,D55)</f>
        <v>-242.923358082471+31.2360918222796j</v>
      </c>
      <c r="F55" s="17" t="str">
        <f>_XLL.KOMPLEXE(1,A55/f_pp,"j")</f>
        <v>1+0.277891590749135j</v>
      </c>
      <c r="G55" s="17" t="str">
        <f>IMDIV(1,F55)</f>
        <v>0.928312258991946-0.257970170363195j</v>
      </c>
      <c r="H55" s="17" t="str">
        <f>_XLL.IMPRODUKT(G55,G55)</f>
        <v>0.795215041397514-0.478953743204789j</v>
      </c>
      <c r="I55" s="17" t="str">
        <f>_XLL.IMPRODUKT(g_rlc,E55,H55)</f>
        <v>28.2857929005464-22.1588079369602j</v>
      </c>
    </row>
    <row r="56" spans="1:9" ht="12.75">
      <c r="A56" s="44">
        <f>1.1*A55</f>
        <v>171871.94770116257</v>
      </c>
      <c r="B56" s="23">
        <f>IMABS(I56)</f>
        <v>42.80238176738084</v>
      </c>
      <c r="C56" s="48">
        <f>(180/3.1428)*IMARGUMENT(I56)</f>
        <v>-40.32920643139407</v>
      </c>
      <c r="D56" s="17" t="str">
        <f>_XLL.KOMPLEXE(1,A56/f_zz,"j")</f>
        <v>1+17.1798505022537j</v>
      </c>
      <c r="E56" s="17" t="str">
        <f>_XLL.IMPRODUKT(D56,D56)</f>
        <v>-294.147263279787+34.3597010045074j</v>
      </c>
      <c r="F56" s="17" t="str">
        <f>_XLL.KOMPLEXE(1,A56/f_pp,"j")</f>
        <v>1+0.305680749824049j</v>
      </c>
      <c r="G56" s="17" t="str">
        <f>IMDIV(1,F56)</f>
        <v>0.914544319564468-0.279558593351791j</v>
      </c>
      <c r="H56" s="17" t="str">
        <f>_XLL.IMPRODUKT(G56,G56)</f>
        <v>0.758238305330804-0.511337447070627j</v>
      </c>
      <c r="I56" s="17" t="str">
        <f>_XLL.IMPRODUKT(g_rlc,E56,H56)</f>
        <v>32.6224103634033-27.7096053209412j</v>
      </c>
    </row>
    <row r="57" spans="1:9" ht="12.75">
      <c r="A57" s="44">
        <f>1.1*A56</f>
        <v>189059.14247127884</v>
      </c>
      <c r="B57" s="23">
        <f>IMABS(I57)</f>
        <v>50.84802740022266</v>
      </c>
      <c r="C57" s="48">
        <f>(180/3.1428)*IMARGUMENT(I57)</f>
        <v>-42.899260880625185</v>
      </c>
      <c r="D57" s="17" t="str">
        <f>_XLL.KOMPLEXE(1,A57/f_zz,"j")</f>
        <v>1+18.8978355524791j</v>
      </c>
      <c r="E57" s="17" t="str">
        <f>_XLL.IMPRODUKT(D57,D57)</f>
        <v>-356.128188568543+37.7956711049582j</v>
      </c>
      <c r="F57" s="17" t="str">
        <f>_XLL.KOMPLEXE(1,A57/f_pp,"j")</f>
        <v>1+0.336248824806454j</v>
      </c>
      <c r="G57" s="17" t="str">
        <f>IMDIV(1,F57)</f>
        <v>0.898421522828705-0.302093181231977j</v>
      </c>
      <c r="H57" s="17" t="str">
        <f>_XLL.IMPRODUKT(G57,G57)</f>
        <v>0.715900942534993-0.542814031837202j</v>
      </c>
      <c r="I57" s="17" t="str">
        <f>_XLL.IMPRODUKT(g_rlc,E57,H57)</f>
        <v>37.2388466563844-34.623549647546j</v>
      </c>
    </row>
    <row r="58" spans="1:9" ht="12.75">
      <c r="A58" s="44">
        <f>1.1*A57</f>
        <v>207965.05671840673</v>
      </c>
      <c r="B58" s="23">
        <f>IMABS(I58)</f>
        <v>60.21188807672734</v>
      </c>
      <c r="C58" s="48">
        <f>(180/3.1428)*IMARGUMENT(I58)</f>
        <v>-45.774212458186966</v>
      </c>
      <c r="D58" s="17" t="str">
        <f>_XLL.KOMPLEXE(1,A58/f_zz,"j")</f>
        <v>1+20.787619107727j</v>
      </c>
      <c r="E58" s="17" t="str">
        <f>_XLL.IMPRODUKT(D58,D58)</f>
        <v>-431.125108167937+41.575238215454j</v>
      </c>
      <c r="F58" s="17" t="str">
        <f>_XLL.KOMPLEXE(1,A58/f_pp,"j")</f>
        <v>1+0.369873707287099j</v>
      </c>
      <c r="G58" s="17" t="str">
        <f>IMDIV(1,F58)</f>
        <v>0.87965713408493-0.325362045325538j</v>
      </c>
      <c r="H58" s="17" t="str">
        <f>_XLL.IMPRODUKT(G58,G58)</f>
        <v>0.667936213008095-0.572414088662148j</v>
      </c>
      <c r="I58" s="17" t="str">
        <f>_XLL.IMPRODUKT(g_rlc,E58,H58)</f>
        <v>41.9838015973667-43.1605360161026j</v>
      </c>
    </row>
    <row r="59" spans="1:9" ht="12.75">
      <c r="A59" s="44">
        <f>1.1*A58</f>
        <v>228761.56239024742</v>
      </c>
      <c r="B59" s="23">
        <f>IMABS(I59)</f>
        <v>71.03206837461094</v>
      </c>
      <c r="C59" s="48">
        <f>(180/3.1428)*IMARGUMENT(I59)</f>
        <v>-48.955680646912505</v>
      </c>
      <c r="D59" s="17" t="str">
        <f>_XLL.KOMPLEXE(1,A59/f_zz,"j")</f>
        <v>1+22.8663810184997j</v>
      </c>
      <c r="E59" s="17" t="str">
        <f>_XLL.IMPRODUKT(D59,D59)</f>
        <v>-521.871380883203+45.7327620369994j</v>
      </c>
      <c r="F59" s="17" t="str">
        <f>_XLL.KOMPLEXE(1,A59/f_pp,"j")</f>
        <v>1+0.406861078015809j</v>
      </c>
      <c r="G59" s="17" t="str">
        <f>IMDIV(1,F59)</f>
        <v>0.857974403382127-0.349076390670023j</v>
      </c>
      <c r="H59" s="17" t="str">
        <f>_XLL.IMPRODUKT(G59,G59)</f>
        <v>0.614265750335706-0.598997216039799j</v>
      </c>
      <c r="I59" s="17" t="str">
        <f>_XLL.IMPRODUKT(g_rlc,E59,H59)</f>
        <v>46.625089014423-53.5878326859049j</v>
      </c>
    </row>
    <row r="60" spans="1:9" ht="12.75">
      <c r="A60" s="44">
        <f>1.1*A59</f>
        <v>251637.7186292722</v>
      </c>
      <c r="B60" s="23">
        <f>IMABS(I60)</f>
        <v>83.43193977878906</v>
      </c>
      <c r="C60" s="48">
        <f>(180/3.1428)*IMARGUMENT(I60)</f>
        <v>-52.442104174531565</v>
      </c>
      <c r="D60" s="17" t="str">
        <f>_XLL.KOMPLEXE(1,A60/f_zz,"j")</f>
        <v>1+25.1530191203497j</v>
      </c>
      <c r="E60" s="17" t="str">
        <f>_XLL.IMPRODUKT(D60,D60)</f>
        <v>-631.674370868678+50.3060382406994j</v>
      </c>
      <c r="F60" s="17" t="str">
        <f>_XLL.KOMPLEXE(1,A60/f_pp,"j")</f>
        <v>1+0.44754718581739j</v>
      </c>
      <c r="G60" s="17" t="str">
        <f>IMDIV(1,F60)</f>
        <v>0.83312610464733-0.372863243565917j</v>
      </c>
      <c r="H60" s="17" t="str">
        <f>_XLL.IMPRODUKT(G60,G60)</f>
        <v>0.555072107842337-0.621284203356482j</v>
      </c>
      <c r="I60" s="17" t="str">
        <f>_XLL.IMPRODUKT(g_rlc,E60,H60)</f>
        <v>50.8337370979766-66.1575373476468j</v>
      </c>
    </row>
    <row r="61" spans="1:9" ht="12.75">
      <c r="A61" s="44">
        <f>1.1*A60</f>
        <v>276801.49049219943</v>
      </c>
      <c r="B61" s="23">
        <f>IMABS(I61)</f>
        <v>97.50797525778081</v>
      </c>
      <c r="C61" s="48">
        <f>(180/3.1428)*IMARGUMENT(I61)</f>
        <v>-56.22776926881899</v>
      </c>
      <c r="D61" s="17" t="str">
        <f>_XLL.KOMPLEXE(1,A61/f_zz,"j")</f>
        <v>1+27.6683210323847j</v>
      </c>
      <c r="E61" s="17" t="str">
        <f>_XLL.IMPRODUKT(D61,D61)</f>
        <v>-764.535988751102+55.3366420647694j</v>
      </c>
      <c r="F61" s="17" t="str">
        <f>_XLL.KOMPLEXE(1,A61/f_pp,"j")</f>
        <v>1+0.492301904399129j</v>
      </c>
      <c r="G61" s="17" t="str">
        <f>IMDIV(1,F61)</f>
        <v>0.804918914170682-0.396263114333106j</v>
      </c>
      <c r="H61" s="17" t="str">
        <f>_XLL.IMPRODUKT(G61,G61)</f>
        <v>0.490870002608738-0.637919351429793j</v>
      </c>
      <c r="I61" s="17" t="str">
        <f>_XLL.IMPRODUKT(g_rlc,E61,H61)</f>
        <v>54.1734084229915-81.0743304548841j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&amp;L(c) H.-J. Heckert&amp;C&amp;F&amp;RS&amp;P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hanns-jochen heckert</cp:lastModifiedBy>
  <cp:lastPrinted>2012-03-16T14:27:36Z</cp:lastPrinted>
  <dcterms:created xsi:type="dcterms:W3CDTF">2009-10-20T09:03:38Z</dcterms:created>
  <dcterms:modified xsi:type="dcterms:W3CDTF">2012-03-16T16:03:19Z</dcterms:modified>
  <cp:category/>
  <cp:version/>
  <cp:contentType/>
  <cp:contentStatus/>
  <cp:revision>312</cp:revision>
</cp:coreProperties>
</file>